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126" codeName="{22E68647-3C60-695B-3CA0-4895CD717B8A}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Andrea Ficara\Desktop\t2d spa\PER SITO_ PREFABBRICATO\"/>
    </mc:Choice>
  </mc:AlternateContent>
  <xr:revisionPtr revIDLastSave="0" documentId="8_{5B9ABC1C-7963-42CA-8BF4-065AC9330FD7}" xr6:coauthVersionLast="40" xr6:coauthVersionMax="40" xr10:uidLastSave="{00000000-0000-0000-0000-000000000000}"/>
  <bookViews>
    <workbookView xWindow="120" yWindow="270" windowWidth="17118" windowHeight="8970" xr2:uid="{00000000-000D-0000-FFFF-FFFF00000000}"/>
  </bookViews>
  <sheets>
    <sheet name="SOLAI T2D SPA" sheetId="8" r:id="rId1"/>
    <sheet name="Dati per tendine" sheetId="9" state="hidden" r:id="rId2"/>
    <sheet name="Relazione" sheetId="15" state="hidden" r:id="rId3"/>
    <sheet name="Mascherina" sheetId="16" state="hidden" r:id="rId4"/>
    <sheet name="ST BLOCCO 42" sheetId="4" state="hidden" r:id="rId5"/>
    <sheet name="ST BLOCCO 52" sheetId="6" state="hidden" r:id="rId6"/>
    <sheet name="DT BLOCCO 42" sheetId="12" state="hidden" r:id="rId7"/>
    <sheet name="DT BLOCCO 52" sheetId="13" state="hidden" r:id="rId8"/>
    <sheet name="LP POLISTIROLO" sheetId="7" state="hidden" r:id="rId9"/>
    <sheet name="LP LATERIZIO" sheetId="14" state="hidden" r:id="rId10"/>
    <sheet name="CONTROLLO FINALE" sheetId="11" state="hidden" r:id="rId11"/>
  </sheets>
  <definedNames>
    <definedName name="Doppio_travetto">'Dati per tendine'!$C$2:$C$3</definedName>
    <definedName name="Lastre_predalles">'Dati per tendine'!$D$2:$D$3</definedName>
    <definedName name="Laterizio_NOREI">'Dati per tendine'!$F$7:$F$8</definedName>
    <definedName name="Laterizio_REI120">'Dati per tendine'!$G$7:$G$8</definedName>
    <definedName name="Pignatta_38">'Dati per tendine'!$B$13:$B$20</definedName>
    <definedName name="Pignatta_48">'Dati per tendine'!$C$13:$C$18</definedName>
    <definedName name="Polistirolo_NOREI">'Dati per tendine'!$D$7:$D$8</definedName>
    <definedName name="Polistirolo_REI120">'Dati per tendine'!$E$7:$E$8</definedName>
    <definedName name="Spessore_4">'Dati per tendine'!$D$13:$D$20</definedName>
    <definedName name="Spessore_5">'Dati per tendine'!$E$13:$E$20</definedName>
    <definedName name="Travetto_12">'Dati per tendine'!$B$7:$B$8</definedName>
    <definedName name="Travetto_14">'Dati per tendine'!$C$7:$C$8</definedName>
    <definedName name="Travetto_singolo">'Dati per tendine'!$B$2:$B$3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B1" i="7" l="1"/>
  <c r="BD1" i="7"/>
  <c r="AR90" i="7"/>
  <c r="AW107" i="7" s="1"/>
  <c r="CA143" i="7" s="1"/>
  <c r="AR12" i="7"/>
  <c r="BR1" i="7"/>
  <c r="BP1" i="7"/>
  <c r="BN1" i="7"/>
  <c r="BL1" i="7"/>
  <c r="BJ1" i="7"/>
  <c r="BH1" i="7"/>
  <c r="BF1" i="7"/>
  <c r="BD83" i="7"/>
  <c r="BF83" i="7"/>
  <c r="BH83" i="7"/>
  <c r="BJ83" i="7"/>
  <c r="BL83" i="7"/>
  <c r="BN83" i="7"/>
  <c r="BP83" i="7"/>
  <c r="BR83" i="7"/>
  <c r="BB83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AM41" i="7"/>
  <c r="E41" i="7"/>
  <c r="D41" i="7"/>
  <c r="AM40" i="7"/>
  <c r="E40" i="7"/>
  <c r="D40" i="7"/>
  <c r="AM39" i="7"/>
  <c r="E39" i="7"/>
  <c r="D39" i="7"/>
  <c r="AM38" i="7"/>
  <c r="E38" i="7"/>
  <c r="D38" i="7"/>
  <c r="AM37" i="7"/>
  <c r="E37" i="7"/>
  <c r="D37" i="7"/>
  <c r="AM36" i="7"/>
  <c r="E36" i="7"/>
  <c r="D36" i="7"/>
  <c r="AM35" i="7"/>
  <c r="E35" i="7"/>
  <c r="D35" i="7"/>
  <c r="AM34" i="7"/>
  <c r="E34" i="7"/>
  <c r="D34" i="7"/>
  <c r="AM33" i="7"/>
  <c r="E33" i="7"/>
  <c r="D33" i="7"/>
  <c r="AM32" i="7"/>
  <c r="E32" i="7"/>
  <c r="D32" i="7"/>
  <c r="AM31" i="7"/>
  <c r="E31" i="7"/>
  <c r="D31" i="7"/>
  <c r="AM30" i="7"/>
  <c r="E30" i="7"/>
  <c r="D30" i="7"/>
  <c r="AM29" i="7"/>
  <c r="E29" i="7"/>
  <c r="D29" i="7"/>
  <c r="AM28" i="7"/>
  <c r="E28" i="7"/>
  <c r="D28" i="7"/>
  <c r="AM27" i="7"/>
  <c r="E27" i="7"/>
  <c r="D27" i="7"/>
  <c r="AM26" i="7"/>
  <c r="E26" i="7"/>
  <c r="D26" i="7"/>
  <c r="AM25" i="7"/>
  <c r="E25" i="7"/>
  <c r="D25" i="7"/>
  <c r="AM24" i="7"/>
  <c r="E24" i="7"/>
  <c r="D24" i="7"/>
  <c r="AM23" i="7"/>
  <c r="E23" i="7"/>
  <c r="D23" i="7"/>
  <c r="AM22" i="7"/>
  <c r="E22" i="7"/>
  <c r="D22" i="7"/>
  <c r="AM21" i="7"/>
  <c r="E21" i="7"/>
  <c r="D21" i="7"/>
  <c r="AM20" i="7"/>
  <c r="E20" i="7"/>
  <c r="D20" i="7"/>
  <c r="AM19" i="7"/>
  <c r="E19" i="7"/>
  <c r="D19" i="7"/>
  <c r="AM18" i="7"/>
  <c r="E18" i="7"/>
  <c r="D18" i="7"/>
  <c r="AM17" i="7"/>
  <c r="E17" i="7"/>
  <c r="D17" i="7"/>
  <c r="AM16" i="7"/>
  <c r="E16" i="7"/>
  <c r="D16" i="7"/>
  <c r="AM15" i="7"/>
  <c r="E15" i="7"/>
  <c r="D15" i="7"/>
  <c r="AM14" i="7"/>
  <c r="E14" i="7"/>
  <c r="D14" i="7"/>
  <c r="AM13" i="7"/>
  <c r="E13" i="7"/>
  <c r="D13" i="7"/>
  <c r="AM12" i="7"/>
  <c r="E12" i="7"/>
  <c r="D12" i="7"/>
  <c r="AM11" i="7"/>
  <c r="E11" i="7"/>
  <c r="D11" i="7"/>
  <c r="AM10" i="7"/>
  <c r="E10" i="7"/>
  <c r="D10" i="7"/>
  <c r="D8" i="7" l="1"/>
  <c r="C8" i="11"/>
  <c r="AW22" i="7"/>
  <c r="B8" i="11"/>
  <c r="AW10" i="7"/>
  <c r="CA46" i="7" s="1"/>
  <c r="AW99" i="7"/>
  <c r="AW119" i="7"/>
  <c r="AX108" i="7"/>
  <c r="CB144" i="7" s="1"/>
  <c r="AV107" i="7"/>
  <c r="BZ143" i="7" s="1"/>
  <c r="AV109" i="7"/>
  <c r="BZ145" i="7" s="1"/>
  <c r="AX110" i="7"/>
  <c r="CB146" i="7" s="1"/>
  <c r="AW34" i="7"/>
  <c r="AW26" i="7"/>
  <c r="AW38" i="7"/>
  <c r="AW95" i="7"/>
  <c r="AW103" i="7"/>
  <c r="CA139" i="7" s="1"/>
  <c r="AW91" i="7"/>
  <c r="CA127" i="7" s="1"/>
  <c r="AW111" i="7"/>
  <c r="AW14" i="7"/>
  <c r="AW30" i="7"/>
  <c r="AW115" i="7"/>
  <c r="AW18" i="7"/>
  <c r="CA54" i="7" s="1"/>
  <c r="AX109" i="7"/>
  <c r="CB145" i="7" s="1"/>
  <c r="AX107" i="7"/>
  <c r="CB143" i="7" s="1"/>
  <c r="CC146" i="7" l="1"/>
  <c r="AV36" i="7"/>
  <c r="BZ72" i="7" s="1"/>
  <c r="CA70" i="7"/>
  <c r="AX26" i="7"/>
  <c r="CB62" i="7" s="1"/>
  <c r="CA62" i="7"/>
  <c r="AX33" i="7"/>
  <c r="CB69" i="7" s="1"/>
  <c r="CA66" i="7"/>
  <c r="AV14" i="7"/>
  <c r="BZ50" i="7" s="1"/>
  <c r="CA50" i="7"/>
  <c r="AX25" i="7"/>
  <c r="CB61" i="7" s="1"/>
  <c r="CA58" i="7"/>
  <c r="AX41" i="7"/>
  <c r="CB77" i="7" s="1"/>
  <c r="CA74" i="7"/>
  <c r="CC143" i="7"/>
  <c r="AV95" i="7"/>
  <c r="BZ131" i="7" s="1"/>
  <c r="CA131" i="7"/>
  <c r="AX122" i="7"/>
  <c r="CB158" i="7" s="1"/>
  <c r="CA155" i="7"/>
  <c r="AX100" i="7"/>
  <c r="CB136" i="7" s="1"/>
  <c r="CA135" i="7"/>
  <c r="AV117" i="7"/>
  <c r="BZ153" i="7" s="1"/>
  <c r="CA151" i="7"/>
  <c r="AX111" i="7"/>
  <c r="CB147" i="7" s="1"/>
  <c r="CA147" i="7"/>
  <c r="CD145" i="7"/>
  <c r="CC145" i="7"/>
  <c r="CD146" i="7"/>
  <c r="CD144" i="7"/>
  <c r="CD143" i="7"/>
  <c r="CC144" i="7"/>
  <c r="AV24" i="7"/>
  <c r="BZ60" i="7" s="1"/>
  <c r="AX23" i="7"/>
  <c r="CB59" i="7" s="1"/>
  <c r="AX24" i="7"/>
  <c r="CB60" i="7" s="1"/>
  <c r="AV22" i="7"/>
  <c r="BZ58" i="7" s="1"/>
  <c r="AX22" i="7"/>
  <c r="CB58" i="7" s="1"/>
  <c r="AX112" i="7"/>
  <c r="CB148" i="7" s="1"/>
  <c r="AX102" i="7"/>
  <c r="CB138" i="7" s="1"/>
  <c r="AV101" i="7"/>
  <c r="BZ137" i="7" s="1"/>
  <c r="AX99" i="7"/>
  <c r="CB135" i="7" s="1"/>
  <c r="AV121" i="7"/>
  <c r="AX116" i="7"/>
  <c r="CB152" i="7" s="1"/>
  <c r="AX35" i="7"/>
  <c r="CB71" i="7" s="1"/>
  <c r="AX34" i="7"/>
  <c r="CB70" i="7" s="1"/>
  <c r="AX17" i="7"/>
  <c r="CB53" i="7" s="1"/>
  <c r="AV16" i="7"/>
  <c r="BZ52" i="7" s="1"/>
  <c r="AX114" i="7"/>
  <c r="CB150" i="7" s="1"/>
  <c r="AX37" i="7"/>
  <c r="CB73" i="7" s="1"/>
  <c r="AX115" i="7"/>
  <c r="CB151" i="7" s="1"/>
  <c r="AW42" i="7"/>
  <c r="AX13" i="7"/>
  <c r="CB49" i="7" s="1"/>
  <c r="AX12" i="7"/>
  <c r="CB48" i="7" s="1"/>
  <c r="AX16" i="7"/>
  <c r="CB52" i="7" s="1"/>
  <c r="AX96" i="7"/>
  <c r="AV97" i="7"/>
  <c r="BZ133" i="7" s="1"/>
  <c r="AX10" i="7"/>
  <c r="CB46" i="7" s="1"/>
  <c r="AV12" i="7"/>
  <c r="BZ48" i="7" s="1"/>
  <c r="AW123" i="7"/>
  <c r="AX97" i="7"/>
  <c r="CB133" i="7" s="1"/>
  <c r="AV10" i="7"/>
  <c r="BZ46" i="7" s="1"/>
  <c r="AX11" i="7"/>
  <c r="CB47" i="7" s="1"/>
  <c r="AX15" i="7"/>
  <c r="AX14" i="7"/>
  <c r="AX98" i="7"/>
  <c r="CB134" i="7" s="1"/>
  <c r="AX28" i="7"/>
  <c r="CB64" i="7" s="1"/>
  <c r="AX95" i="7"/>
  <c r="AX121" i="7"/>
  <c r="CB157" i="7" s="1"/>
  <c r="AX120" i="7"/>
  <c r="CB156" i="7" s="1"/>
  <c r="AX119" i="7"/>
  <c r="CB155" i="7" s="1"/>
  <c r="AX101" i="7"/>
  <c r="AV99" i="7"/>
  <c r="AV119" i="7"/>
  <c r="BZ155" i="7" s="1"/>
  <c r="AX30" i="7"/>
  <c r="CB66" i="7" s="1"/>
  <c r="AX31" i="7"/>
  <c r="CB67" i="7" s="1"/>
  <c r="AY110" i="7"/>
  <c r="AZ110" i="7" s="1"/>
  <c r="AY109" i="7"/>
  <c r="AZ109" i="7" s="1"/>
  <c r="AY108" i="7"/>
  <c r="AZ108" i="7" s="1"/>
  <c r="AV38" i="7"/>
  <c r="BZ74" i="7" s="1"/>
  <c r="AX117" i="7"/>
  <c r="CB153" i="7" s="1"/>
  <c r="AX118" i="7"/>
  <c r="AV115" i="7"/>
  <c r="BZ151" i="7" s="1"/>
  <c r="AX92" i="7"/>
  <c r="CB128" i="7" s="1"/>
  <c r="AX91" i="7"/>
  <c r="CB127" i="7" s="1"/>
  <c r="AV91" i="7"/>
  <c r="BZ127" i="7" s="1"/>
  <c r="AV93" i="7"/>
  <c r="BZ129" i="7" s="1"/>
  <c r="AX93" i="7"/>
  <c r="CB129" i="7" s="1"/>
  <c r="AX94" i="7"/>
  <c r="CB130" i="7" s="1"/>
  <c r="AX40" i="7"/>
  <c r="CB76" i="7" s="1"/>
  <c r="AX39" i="7"/>
  <c r="CB75" i="7" s="1"/>
  <c r="AV32" i="7"/>
  <c r="BZ68" i="7" s="1"/>
  <c r="AX32" i="7"/>
  <c r="CB68" i="7" s="1"/>
  <c r="AV30" i="7"/>
  <c r="BZ66" i="7" s="1"/>
  <c r="AX103" i="7"/>
  <c r="CB139" i="7" s="1"/>
  <c r="AX105" i="7"/>
  <c r="CB141" i="7" s="1"/>
  <c r="AX106" i="7"/>
  <c r="CB142" i="7" s="1"/>
  <c r="AX104" i="7"/>
  <c r="CB140" i="7" s="1"/>
  <c r="AV103" i="7"/>
  <c r="BZ139" i="7" s="1"/>
  <c r="AX19" i="7"/>
  <c r="CB55" i="7" s="1"/>
  <c r="AV18" i="7"/>
  <c r="BZ54" i="7" s="1"/>
  <c r="AX21" i="7"/>
  <c r="CB57" i="7" s="1"/>
  <c r="AX20" i="7"/>
  <c r="CB56" i="7" s="1"/>
  <c r="AX18" i="7"/>
  <c r="CB54" i="7" s="1"/>
  <c r="AV20" i="7"/>
  <c r="BZ56" i="7" s="1"/>
  <c r="AV105" i="7"/>
  <c r="BZ141" i="7" s="1"/>
  <c r="AX38" i="7"/>
  <c r="CB74" i="7" s="1"/>
  <c r="AX27" i="7"/>
  <c r="CB63" i="7" s="1"/>
  <c r="AX29" i="7"/>
  <c r="CB65" i="7" s="1"/>
  <c r="AV28" i="7"/>
  <c r="BZ64" i="7" s="1"/>
  <c r="AV26" i="7"/>
  <c r="AV40" i="7"/>
  <c r="BZ76" i="7" s="1"/>
  <c r="AV113" i="7"/>
  <c r="BZ149" i="7" s="1"/>
  <c r="AX113" i="7"/>
  <c r="CB149" i="7" s="1"/>
  <c r="AV111" i="7"/>
  <c r="BZ147" i="7" s="1"/>
  <c r="AX36" i="7"/>
  <c r="CB72" i="7" s="1"/>
  <c r="AV34" i="7"/>
  <c r="BZ70" i="7" s="1"/>
  <c r="AY107" i="7"/>
  <c r="AZ107" i="7" s="1"/>
  <c r="CD55" i="7" l="1"/>
  <c r="CD59" i="7"/>
  <c r="CD54" i="7"/>
  <c r="CT144" i="7"/>
  <c r="CV144" i="7"/>
  <c r="CN144" i="7"/>
  <c r="DH144" i="7"/>
  <c r="CP144" i="7"/>
  <c r="CH144" i="7"/>
  <c r="DB144" i="7"/>
  <c r="CF144" i="7"/>
  <c r="CJ144" i="7"/>
  <c r="CL144" i="7"/>
  <c r="CZ144" i="7"/>
  <c r="DD144" i="7"/>
  <c r="CX144" i="7"/>
  <c r="DF144" i="7"/>
  <c r="CR144" i="7"/>
  <c r="CH145" i="7"/>
  <c r="CX145" i="7"/>
  <c r="CJ145" i="7"/>
  <c r="CZ145" i="7"/>
  <c r="CF145" i="7"/>
  <c r="DD145" i="7"/>
  <c r="CL145" i="7"/>
  <c r="DF145" i="7"/>
  <c r="CT145" i="7"/>
  <c r="CN145" i="7"/>
  <c r="CR145" i="7"/>
  <c r="CP145" i="7"/>
  <c r="DH145" i="7"/>
  <c r="DB145" i="7"/>
  <c r="CV145" i="7"/>
  <c r="CC56" i="7"/>
  <c r="CD56" i="7"/>
  <c r="CC57" i="7"/>
  <c r="CC52" i="7"/>
  <c r="CC53" i="7"/>
  <c r="CD53" i="7"/>
  <c r="CD64" i="7"/>
  <c r="CC64" i="7"/>
  <c r="CC65" i="7"/>
  <c r="CD57" i="7"/>
  <c r="CD66" i="7"/>
  <c r="CC66" i="7"/>
  <c r="CC67" i="7"/>
  <c r="CD47" i="7"/>
  <c r="CC46" i="7"/>
  <c r="CC47" i="7"/>
  <c r="CD46" i="7"/>
  <c r="AY25" i="7"/>
  <c r="AZ25" i="7" s="1"/>
  <c r="CD49" i="7"/>
  <c r="CD48" i="7"/>
  <c r="CC49" i="7"/>
  <c r="CC48" i="7"/>
  <c r="CD77" i="7"/>
  <c r="CC77" i="7"/>
  <c r="CD76" i="7"/>
  <c r="CC76" i="7"/>
  <c r="AY15" i="7"/>
  <c r="AZ15" i="7" s="1"/>
  <c r="BH15" i="7" s="1"/>
  <c r="CB51" i="7"/>
  <c r="CD51" i="7" s="1"/>
  <c r="CD52" i="7"/>
  <c r="CD70" i="7"/>
  <c r="CD71" i="7"/>
  <c r="CC71" i="7"/>
  <c r="CC70" i="7"/>
  <c r="CD65" i="7"/>
  <c r="CC54" i="7"/>
  <c r="CC55" i="7"/>
  <c r="CD133" i="7"/>
  <c r="AY14" i="7"/>
  <c r="AZ14" i="7" s="1"/>
  <c r="CB50" i="7"/>
  <c r="CD50" i="7" s="1"/>
  <c r="CC60" i="7"/>
  <c r="CD60" i="7"/>
  <c r="CC61" i="7"/>
  <c r="CC75" i="7"/>
  <c r="CD75" i="7"/>
  <c r="CD74" i="7"/>
  <c r="CC74" i="7"/>
  <c r="AY26" i="7"/>
  <c r="AZ26" i="7" s="1"/>
  <c r="BZ62" i="7"/>
  <c r="CD63" i="7" s="1"/>
  <c r="CD68" i="7"/>
  <c r="CD69" i="7"/>
  <c r="CC69" i="7"/>
  <c r="CC68" i="7"/>
  <c r="CD67" i="7"/>
  <c r="CD58" i="7"/>
  <c r="CC58" i="7"/>
  <c r="CC59" i="7"/>
  <c r="CD61" i="7"/>
  <c r="CC73" i="7"/>
  <c r="CD73" i="7"/>
  <c r="CC72" i="7"/>
  <c r="CD72" i="7"/>
  <c r="AY23" i="7"/>
  <c r="AZ23" i="7" s="1"/>
  <c r="BL23" i="7" s="1"/>
  <c r="AY24" i="7"/>
  <c r="AZ24" i="7" s="1"/>
  <c r="BP24" i="7" s="1"/>
  <c r="CD152" i="7"/>
  <c r="AY101" i="7"/>
  <c r="AZ101" i="7" s="1"/>
  <c r="CB137" i="7"/>
  <c r="CD137" i="7" s="1"/>
  <c r="CC130" i="7"/>
  <c r="CD129" i="7"/>
  <c r="CC129" i="7"/>
  <c r="CD148" i="7"/>
  <c r="CC147" i="7"/>
  <c r="CC148" i="7"/>
  <c r="CD147" i="7"/>
  <c r="CC140" i="7"/>
  <c r="CD140" i="7"/>
  <c r="CC139" i="7"/>
  <c r="CD139" i="7"/>
  <c r="CC151" i="7"/>
  <c r="CC152" i="7"/>
  <c r="CD151" i="7"/>
  <c r="AY96" i="7"/>
  <c r="AZ96" i="7" s="1"/>
  <c r="CB132" i="7"/>
  <c r="CC132" i="7" s="1"/>
  <c r="CD153" i="7"/>
  <c r="CC153" i="7"/>
  <c r="CD127" i="7"/>
  <c r="CC127" i="7"/>
  <c r="CD128" i="7"/>
  <c r="CC128" i="7"/>
  <c r="CD155" i="7"/>
  <c r="CD141" i="7"/>
  <c r="CD142" i="7"/>
  <c r="CC141" i="7"/>
  <c r="CC142" i="7"/>
  <c r="AY118" i="7"/>
  <c r="AZ118" i="7" s="1"/>
  <c r="CB154" i="7"/>
  <c r="CD154" i="7" s="1"/>
  <c r="CD156" i="7"/>
  <c r="CC155" i="7"/>
  <c r="CC156" i="7"/>
  <c r="AY122" i="7"/>
  <c r="AZ122" i="7" s="1"/>
  <c r="BZ157" i="7"/>
  <c r="CD138" i="7"/>
  <c r="CC138" i="7"/>
  <c r="AY95" i="7"/>
  <c r="AZ95" i="7" s="1"/>
  <c r="CB131" i="7"/>
  <c r="CC131" i="7" s="1"/>
  <c r="CD149" i="7"/>
  <c r="CC150" i="7"/>
  <c r="CC149" i="7"/>
  <c r="CD150" i="7"/>
  <c r="CD130" i="7"/>
  <c r="AY100" i="7"/>
  <c r="AZ100" i="7" s="1"/>
  <c r="BZ135" i="7"/>
  <c r="CD136" i="7" s="1"/>
  <c r="CD134" i="7"/>
  <c r="CC134" i="7"/>
  <c r="CC133" i="7"/>
  <c r="AY22" i="7"/>
  <c r="AZ22" i="7" s="1"/>
  <c r="AY17" i="7"/>
  <c r="AZ17" i="7" s="1"/>
  <c r="AY102" i="7"/>
  <c r="AZ102" i="7" s="1"/>
  <c r="AY121" i="7"/>
  <c r="AZ121" i="7" s="1"/>
  <c r="AY116" i="7"/>
  <c r="AZ116" i="7" s="1"/>
  <c r="AY112" i="7"/>
  <c r="AZ112" i="7" s="1"/>
  <c r="AY98" i="7"/>
  <c r="AZ98" i="7" s="1"/>
  <c r="AY12" i="7"/>
  <c r="AY16" i="7"/>
  <c r="AY40" i="7"/>
  <c r="AY97" i="7"/>
  <c r="AV42" i="7"/>
  <c r="AW129" i="7"/>
  <c r="AY13" i="7"/>
  <c r="AY10" i="7"/>
  <c r="AZ10" i="7" s="1"/>
  <c r="AY11" i="7"/>
  <c r="AZ11" i="7" s="1"/>
  <c r="AX42" i="7"/>
  <c r="AY27" i="7"/>
  <c r="AZ27" i="7" s="1"/>
  <c r="AV123" i="7"/>
  <c r="BN109" i="7"/>
  <c r="BB109" i="7"/>
  <c r="BP109" i="7"/>
  <c r="BR109" i="7"/>
  <c r="BD109" i="7"/>
  <c r="BF109" i="7"/>
  <c r="BH109" i="7"/>
  <c r="BJ109" i="7"/>
  <c r="BL109" i="7"/>
  <c r="AY28" i="7"/>
  <c r="AZ28" i="7" s="1"/>
  <c r="BN108" i="7"/>
  <c r="BR108" i="7"/>
  <c r="BP108" i="7"/>
  <c r="BB108" i="7"/>
  <c r="BD108" i="7"/>
  <c r="BJ108" i="7"/>
  <c r="BL108" i="7"/>
  <c r="BF108" i="7"/>
  <c r="BH108" i="7"/>
  <c r="AX123" i="7"/>
  <c r="AY99" i="7"/>
  <c r="AZ99" i="7" s="1"/>
  <c r="AY119" i="7"/>
  <c r="AZ119" i="7" s="1"/>
  <c r="AY117" i="7"/>
  <c r="AZ117" i="7" s="1"/>
  <c r="AY120" i="7"/>
  <c r="AZ120" i="7" s="1"/>
  <c r="AY39" i="7"/>
  <c r="AZ39" i="7" s="1"/>
  <c r="AY41" i="7"/>
  <c r="AZ41" i="7" s="1"/>
  <c r="AY106" i="7"/>
  <c r="AZ106" i="7" s="1"/>
  <c r="AY105" i="7"/>
  <c r="AZ105" i="7" s="1"/>
  <c r="AY92" i="7"/>
  <c r="AZ92" i="7" s="1"/>
  <c r="AY91" i="7"/>
  <c r="AY111" i="7"/>
  <c r="AZ111" i="7" s="1"/>
  <c r="AY19" i="7"/>
  <c r="AZ19" i="7" s="1"/>
  <c r="AY113" i="7"/>
  <c r="AZ113" i="7" s="1"/>
  <c r="AY103" i="7"/>
  <c r="AZ103" i="7" s="1"/>
  <c r="AY115" i="7"/>
  <c r="AZ115" i="7" s="1"/>
  <c r="AY104" i="7"/>
  <c r="AZ104" i="7" s="1"/>
  <c r="AY21" i="7"/>
  <c r="AZ21" i="7" s="1"/>
  <c r="AY20" i="7"/>
  <c r="AZ20" i="7" s="1"/>
  <c r="AY18" i="7"/>
  <c r="AZ18" i="7" s="1"/>
  <c r="AY114" i="7"/>
  <c r="AZ114" i="7" s="1"/>
  <c r="AY29" i="7"/>
  <c r="AZ29" i="7" s="1"/>
  <c r="AY94" i="7"/>
  <c r="AZ94" i="7" s="1"/>
  <c r="AY93" i="7"/>
  <c r="AZ93" i="7" s="1"/>
  <c r="AY38" i="7"/>
  <c r="AZ38" i="7" s="1"/>
  <c r="CC51" i="7" l="1"/>
  <c r="BR24" i="7"/>
  <c r="BJ24" i="7"/>
  <c r="BF23" i="7"/>
  <c r="BN24" i="7"/>
  <c r="BR23" i="7"/>
  <c r="BN23" i="7"/>
  <c r="BJ15" i="7"/>
  <c r="CD132" i="7"/>
  <c r="CT128" i="7"/>
  <c r="CV128" i="7"/>
  <c r="CN128" i="7"/>
  <c r="DH128" i="7"/>
  <c r="CP128" i="7"/>
  <c r="CF128" i="7"/>
  <c r="CH128" i="7"/>
  <c r="DB128" i="7"/>
  <c r="CJ128" i="7"/>
  <c r="CR128" i="7"/>
  <c r="CL128" i="7"/>
  <c r="DD128" i="7"/>
  <c r="DF128" i="7"/>
  <c r="CX128" i="7"/>
  <c r="CZ128" i="7"/>
  <c r="BD101" i="7"/>
  <c r="CH137" i="7"/>
  <c r="CX137" i="7"/>
  <c r="CJ137" i="7"/>
  <c r="CZ137" i="7"/>
  <c r="CF137" i="7"/>
  <c r="CR137" i="7"/>
  <c r="CT137" i="7"/>
  <c r="CL137" i="7"/>
  <c r="DF137" i="7"/>
  <c r="DD137" i="7"/>
  <c r="DH137" i="7"/>
  <c r="CP137" i="7"/>
  <c r="CV137" i="7"/>
  <c r="CN137" i="7"/>
  <c r="DB137" i="7"/>
  <c r="CJ74" i="7"/>
  <c r="CZ74" i="7"/>
  <c r="CL74" i="7"/>
  <c r="DB74" i="7"/>
  <c r="CV74" i="7"/>
  <c r="CX74" i="7"/>
  <c r="DD74" i="7"/>
  <c r="CP74" i="7"/>
  <c r="CH74" i="7"/>
  <c r="CR74" i="7"/>
  <c r="DF74" i="7"/>
  <c r="CN74" i="7"/>
  <c r="CT74" i="7"/>
  <c r="DH74" i="7"/>
  <c r="CF74" i="7"/>
  <c r="CT140" i="7"/>
  <c r="CV140" i="7"/>
  <c r="CR140" i="7"/>
  <c r="CX140" i="7"/>
  <c r="CF140" i="7"/>
  <c r="CL140" i="7"/>
  <c r="DF140" i="7"/>
  <c r="CN140" i="7"/>
  <c r="CP140" i="7"/>
  <c r="CZ140" i="7"/>
  <c r="DH140" i="7"/>
  <c r="CH140" i="7"/>
  <c r="CJ140" i="7"/>
  <c r="DB140" i="7"/>
  <c r="DD140" i="7"/>
  <c r="CH141" i="7"/>
  <c r="CX141" i="7"/>
  <c r="CJ141" i="7"/>
  <c r="CZ141" i="7"/>
  <c r="CN141" i="7"/>
  <c r="DH141" i="7"/>
  <c r="CF141" i="7"/>
  <c r="CP141" i="7"/>
  <c r="DB141" i="7"/>
  <c r="CT141" i="7"/>
  <c r="CV141" i="7"/>
  <c r="DD141" i="7"/>
  <c r="CL141" i="7"/>
  <c r="CR141" i="7"/>
  <c r="DF141" i="7"/>
  <c r="CT152" i="7"/>
  <c r="CV152" i="7"/>
  <c r="CZ152" i="7"/>
  <c r="CH152" i="7"/>
  <c r="DB152" i="7"/>
  <c r="CP152" i="7"/>
  <c r="CR152" i="7"/>
  <c r="DD152" i="7"/>
  <c r="CX152" i="7"/>
  <c r="CJ152" i="7"/>
  <c r="CL152" i="7"/>
  <c r="CN152" i="7"/>
  <c r="DH152" i="7"/>
  <c r="DF152" i="7"/>
  <c r="CF152" i="7"/>
  <c r="CH129" i="7"/>
  <c r="CX129" i="7"/>
  <c r="CJ129" i="7"/>
  <c r="CZ129" i="7"/>
  <c r="CF129" i="7"/>
  <c r="DD129" i="7"/>
  <c r="CL129" i="7"/>
  <c r="DF129" i="7"/>
  <c r="CT129" i="7"/>
  <c r="CP129" i="7"/>
  <c r="CR129" i="7"/>
  <c r="CV129" i="7"/>
  <c r="DB129" i="7"/>
  <c r="DH129" i="7"/>
  <c r="CN129" i="7"/>
  <c r="CP151" i="7"/>
  <c r="DF151" i="7"/>
  <c r="CR151" i="7"/>
  <c r="DH151" i="7"/>
  <c r="CJ151" i="7"/>
  <c r="DD151" i="7"/>
  <c r="CF151" i="7"/>
  <c r="CL151" i="7"/>
  <c r="CX151" i="7"/>
  <c r="CN151" i="7"/>
  <c r="CT151" i="7"/>
  <c r="CV151" i="7"/>
  <c r="CH151" i="7"/>
  <c r="CZ151" i="7"/>
  <c r="DB151" i="7"/>
  <c r="CL142" i="7"/>
  <c r="DB142" i="7"/>
  <c r="CN142" i="7"/>
  <c r="DD142" i="7"/>
  <c r="CZ142" i="7"/>
  <c r="CH142" i="7"/>
  <c r="DF142" i="7"/>
  <c r="CT142" i="7"/>
  <c r="CX142" i="7"/>
  <c r="DH142" i="7"/>
  <c r="CP142" i="7"/>
  <c r="CR142" i="7"/>
  <c r="CV142" i="7"/>
  <c r="CF142" i="7"/>
  <c r="CJ142" i="7"/>
  <c r="CH157" i="7"/>
  <c r="CX157" i="7"/>
  <c r="CJ157" i="7"/>
  <c r="CZ157" i="7"/>
  <c r="CN157" i="7"/>
  <c r="DH157" i="7"/>
  <c r="CP157" i="7"/>
  <c r="DB157" i="7"/>
  <c r="CR157" i="7"/>
  <c r="CT157" i="7"/>
  <c r="CV157" i="7"/>
  <c r="DD157" i="7"/>
  <c r="DF157" i="7"/>
  <c r="CF157" i="7"/>
  <c r="CL157" i="7"/>
  <c r="CP131" i="7"/>
  <c r="DF131" i="7"/>
  <c r="CR131" i="7"/>
  <c r="DH131" i="7"/>
  <c r="CN131" i="7"/>
  <c r="CF131" i="7"/>
  <c r="CT131" i="7"/>
  <c r="CH131" i="7"/>
  <c r="DB131" i="7"/>
  <c r="CZ131" i="7"/>
  <c r="DD131" i="7"/>
  <c r="CL131" i="7"/>
  <c r="CV131" i="7"/>
  <c r="CJ131" i="7"/>
  <c r="CX131" i="7"/>
  <c r="CV60" i="7"/>
  <c r="CH60" i="7"/>
  <c r="CX60" i="7"/>
  <c r="CP60" i="7"/>
  <c r="DF60" i="7"/>
  <c r="CJ60" i="7"/>
  <c r="DH60" i="7"/>
  <c r="CN60" i="7"/>
  <c r="CL60" i="7"/>
  <c r="CF60" i="7"/>
  <c r="CZ60" i="7"/>
  <c r="CT60" i="7"/>
  <c r="DB60" i="7"/>
  <c r="DD60" i="7"/>
  <c r="CR60" i="7"/>
  <c r="CP135" i="7"/>
  <c r="DF135" i="7"/>
  <c r="CR135" i="7"/>
  <c r="DH135" i="7"/>
  <c r="CJ135" i="7"/>
  <c r="DD135" i="7"/>
  <c r="CL135" i="7"/>
  <c r="CX135" i="7"/>
  <c r="CT135" i="7"/>
  <c r="CV135" i="7"/>
  <c r="CZ135" i="7"/>
  <c r="CH135" i="7"/>
  <c r="CF135" i="7"/>
  <c r="CN135" i="7"/>
  <c r="DB135" i="7"/>
  <c r="CL130" i="7"/>
  <c r="DB130" i="7"/>
  <c r="CF130" i="7"/>
  <c r="CN130" i="7"/>
  <c r="DD130" i="7"/>
  <c r="CV130" i="7"/>
  <c r="CX130" i="7"/>
  <c r="CP130" i="7"/>
  <c r="CT130" i="7"/>
  <c r="DF130" i="7"/>
  <c r="CZ130" i="7"/>
  <c r="CH130" i="7"/>
  <c r="CJ130" i="7"/>
  <c r="CR130" i="7"/>
  <c r="DH130" i="7"/>
  <c r="CL138" i="7"/>
  <c r="DB138" i="7"/>
  <c r="CF138" i="7"/>
  <c r="CN138" i="7"/>
  <c r="DD138" i="7"/>
  <c r="CJ138" i="7"/>
  <c r="DH138" i="7"/>
  <c r="CP138" i="7"/>
  <c r="CX138" i="7"/>
  <c r="CH138" i="7"/>
  <c r="CV138" i="7"/>
  <c r="CZ138" i="7"/>
  <c r="CR138" i="7"/>
  <c r="CT138" i="7"/>
  <c r="DF138" i="7"/>
  <c r="BF118" i="7"/>
  <c r="CL154" i="7"/>
  <c r="DB154" i="7"/>
  <c r="CF154" i="7"/>
  <c r="CN154" i="7"/>
  <c r="DD154" i="7"/>
  <c r="CJ154" i="7"/>
  <c r="DH154" i="7"/>
  <c r="CP154" i="7"/>
  <c r="CX154" i="7"/>
  <c r="DF154" i="7"/>
  <c r="CT154" i="7"/>
  <c r="CH154" i="7"/>
  <c r="CR154" i="7"/>
  <c r="CV154" i="7"/>
  <c r="CZ154" i="7"/>
  <c r="BH14" i="7"/>
  <c r="CP50" i="7"/>
  <c r="DF50" i="7"/>
  <c r="CR50" i="7"/>
  <c r="DH50" i="7"/>
  <c r="CN50" i="7"/>
  <c r="CT50" i="7"/>
  <c r="CF50" i="7"/>
  <c r="CH50" i="7"/>
  <c r="DB50" i="7"/>
  <c r="CX50" i="7"/>
  <c r="DD50" i="7"/>
  <c r="CZ50" i="7"/>
  <c r="CJ50" i="7"/>
  <c r="CV50" i="7"/>
  <c r="CL50" i="7"/>
  <c r="CL150" i="7"/>
  <c r="DB150" i="7"/>
  <c r="CN150" i="7"/>
  <c r="DD150" i="7"/>
  <c r="CR150" i="7"/>
  <c r="CT150" i="7"/>
  <c r="CF150" i="7"/>
  <c r="CH150" i="7"/>
  <c r="DF150" i="7"/>
  <c r="CP150" i="7"/>
  <c r="CJ150" i="7"/>
  <c r="CZ150" i="7"/>
  <c r="DH150" i="7"/>
  <c r="CV150" i="7"/>
  <c r="CX150" i="7"/>
  <c r="CT156" i="7"/>
  <c r="CV156" i="7"/>
  <c r="CR156" i="7"/>
  <c r="CX156" i="7"/>
  <c r="CL156" i="7"/>
  <c r="DF156" i="7"/>
  <c r="CF156" i="7"/>
  <c r="CJ156" i="7"/>
  <c r="CP156" i="7"/>
  <c r="CN156" i="7"/>
  <c r="DD156" i="7"/>
  <c r="CH156" i="7"/>
  <c r="DB156" i="7"/>
  <c r="DH156" i="7"/>
  <c r="CZ156" i="7"/>
  <c r="CT47" i="7"/>
  <c r="CV47" i="7"/>
  <c r="CN47" i="7"/>
  <c r="DH47" i="7"/>
  <c r="CP47" i="7"/>
  <c r="CH47" i="7"/>
  <c r="DB47" i="7"/>
  <c r="CJ47" i="7"/>
  <c r="CL47" i="7"/>
  <c r="CZ47" i="7"/>
  <c r="CR47" i="7"/>
  <c r="DD47" i="7"/>
  <c r="CF47" i="7"/>
  <c r="CX47" i="7"/>
  <c r="DF47" i="7"/>
  <c r="CP58" i="7"/>
  <c r="DF58" i="7"/>
  <c r="CR58" i="7"/>
  <c r="CZ58" i="7"/>
  <c r="CF58" i="7"/>
  <c r="CH58" i="7"/>
  <c r="DB58" i="7"/>
  <c r="CT58" i="7"/>
  <c r="CL58" i="7"/>
  <c r="CJ58" i="7"/>
  <c r="CX58" i="7"/>
  <c r="CN58" i="7"/>
  <c r="CV58" i="7"/>
  <c r="DD58" i="7"/>
  <c r="DH58" i="7"/>
  <c r="CR64" i="7"/>
  <c r="DH64" i="7"/>
  <c r="CT64" i="7"/>
  <c r="CL64" i="7"/>
  <c r="DB64" i="7"/>
  <c r="CZ64" i="7"/>
  <c r="DF64" i="7"/>
  <c r="DD64" i="7"/>
  <c r="CH64" i="7"/>
  <c r="CP64" i="7"/>
  <c r="CJ64" i="7"/>
  <c r="CX64" i="7"/>
  <c r="CF64" i="7"/>
  <c r="CN64" i="7"/>
  <c r="CV64" i="7"/>
  <c r="BD96" i="7"/>
  <c r="CT132" i="7"/>
  <c r="CV132" i="7"/>
  <c r="CJ132" i="7"/>
  <c r="DD132" i="7"/>
  <c r="CL132" i="7"/>
  <c r="DF132" i="7"/>
  <c r="CX132" i="7"/>
  <c r="DH132" i="7"/>
  <c r="CF132" i="7"/>
  <c r="CH132" i="7"/>
  <c r="CR132" i="7"/>
  <c r="CZ132" i="7"/>
  <c r="DB132" i="7"/>
  <c r="CN132" i="7"/>
  <c r="CP132" i="7"/>
  <c r="CP139" i="7"/>
  <c r="DF139" i="7"/>
  <c r="CR139" i="7"/>
  <c r="DH139" i="7"/>
  <c r="CZ139" i="7"/>
  <c r="CH139" i="7"/>
  <c r="DB139" i="7"/>
  <c r="CT139" i="7"/>
  <c r="CJ139" i="7"/>
  <c r="CN139" i="7"/>
  <c r="CL139" i="7"/>
  <c r="DD139" i="7"/>
  <c r="CV139" i="7"/>
  <c r="CX139" i="7"/>
  <c r="CF139" i="7"/>
  <c r="CT59" i="7"/>
  <c r="CP59" i="7"/>
  <c r="DH59" i="7"/>
  <c r="CF59" i="7"/>
  <c r="CR59" i="7"/>
  <c r="CJ59" i="7"/>
  <c r="DB59" i="7"/>
  <c r="CH59" i="7"/>
  <c r="CL59" i="7"/>
  <c r="CN59" i="7"/>
  <c r="CZ59" i="7"/>
  <c r="CV59" i="7"/>
  <c r="DF59" i="7"/>
  <c r="CX59" i="7"/>
  <c r="DD59" i="7"/>
  <c r="CH149" i="7"/>
  <c r="CX149" i="7"/>
  <c r="CJ149" i="7"/>
  <c r="CZ149" i="7"/>
  <c r="CV149" i="7"/>
  <c r="DB149" i="7"/>
  <c r="CP149" i="7"/>
  <c r="DH149" i="7"/>
  <c r="CL149" i="7"/>
  <c r="CT149" i="7"/>
  <c r="DD149" i="7"/>
  <c r="CN149" i="7"/>
  <c r="CR149" i="7"/>
  <c r="DF149" i="7"/>
  <c r="CF149" i="7"/>
  <c r="BJ23" i="7"/>
  <c r="CL53" i="7"/>
  <c r="DB53" i="7"/>
  <c r="CN53" i="7"/>
  <c r="DD53" i="7"/>
  <c r="CR53" i="7"/>
  <c r="CT53" i="7"/>
  <c r="CH53" i="7"/>
  <c r="DF53" i="7"/>
  <c r="CP53" i="7"/>
  <c r="CJ53" i="7"/>
  <c r="CZ53" i="7"/>
  <c r="CF53" i="7"/>
  <c r="CV53" i="7"/>
  <c r="CX53" i="7"/>
  <c r="DH53" i="7"/>
  <c r="CH153" i="7"/>
  <c r="CX153" i="7"/>
  <c r="CJ153" i="7"/>
  <c r="CZ153" i="7"/>
  <c r="CF153" i="7"/>
  <c r="CR153" i="7"/>
  <c r="CT153" i="7"/>
  <c r="CL153" i="7"/>
  <c r="DF153" i="7"/>
  <c r="DB153" i="7"/>
  <c r="DD153" i="7"/>
  <c r="DH153" i="7"/>
  <c r="CN153" i="7"/>
  <c r="CP153" i="7"/>
  <c r="CV153" i="7"/>
  <c r="CJ61" i="7"/>
  <c r="CZ61" i="7"/>
  <c r="CL61" i="7"/>
  <c r="DB61" i="7"/>
  <c r="CT61" i="7"/>
  <c r="DF61" i="7"/>
  <c r="CF61" i="7"/>
  <c r="CH61" i="7"/>
  <c r="DH61" i="7"/>
  <c r="CN61" i="7"/>
  <c r="CV61" i="7"/>
  <c r="CP61" i="7"/>
  <c r="CX61" i="7"/>
  <c r="CR61" i="7"/>
  <c r="DD61" i="7"/>
  <c r="BP122" i="7"/>
  <c r="CL158" i="7"/>
  <c r="DB158" i="7"/>
  <c r="CN158" i="7"/>
  <c r="DD158" i="7"/>
  <c r="CZ158" i="7"/>
  <c r="CH158" i="7"/>
  <c r="DF158" i="7"/>
  <c r="CT158" i="7"/>
  <c r="CV158" i="7"/>
  <c r="DH158" i="7"/>
  <c r="CX158" i="7"/>
  <c r="CJ158" i="7"/>
  <c r="CP158" i="7"/>
  <c r="CR158" i="7"/>
  <c r="CF158" i="7"/>
  <c r="CV77" i="7"/>
  <c r="CH77" i="7"/>
  <c r="CX77" i="7"/>
  <c r="CZ77" i="7"/>
  <c r="CJ77" i="7"/>
  <c r="DB77" i="7"/>
  <c r="DD77" i="7"/>
  <c r="CP77" i="7"/>
  <c r="CF77" i="7"/>
  <c r="CL77" i="7"/>
  <c r="CR77" i="7"/>
  <c r="CN77" i="7"/>
  <c r="CT77" i="7"/>
  <c r="DF77" i="7"/>
  <c r="DH77" i="7"/>
  <c r="CN75" i="7"/>
  <c r="DD75" i="7"/>
  <c r="DF75" i="7"/>
  <c r="CF75" i="7"/>
  <c r="CP75" i="7"/>
  <c r="CR75" i="7"/>
  <c r="CV75" i="7"/>
  <c r="CT75" i="7"/>
  <c r="CH75" i="7"/>
  <c r="DB75" i="7"/>
  <c r="CX75" i="7"/>
  <c r="CZ75" i="7"/>
  <c r="DH75" i="7"/>
  <c r="CJ75" i="7"/>
  <c r="CL75" i="7"/>
  <c r="CC50" i="7"/>
  <c r="CP54" i="7"/>
  <c r="DF54" i="7"/>
  <c r="CR54" i="7"/>
  <c r="DH54" i="7"/>
  <c r="CJ54" i="7"/>
  <c r="DD54" i="7"/>
  <c r="CL54" i="7"/>
  <c r="CX54" i="7"/>
  <c r="CN54" i="7"/>
  <c r="CT54" i="7"/>
  <c r="CV54" i="7"/>
  <c r="CF54" i="7"/>
  <c r="CZ54" i="7"/>
  <c r="DB54" i="7"/>
  <c r="CH54" i="7"/>
  <c r="CP147" i="7"/>
  <c r="DF147" i="7"/>
  <c r="CR147" i="7"/>
  <c r="DH147" i="7"/>
  <c r="CN147" i="7"/>
  <c r="CT147" i="7"/>
  <c r="CH147" i="7"/>
  <c r="DB147" i="7"/>
  <c r="CX147" i="7"/>
  <c r="DD147" i="7"/>
  <c r="CZ147" i="7"/>
  <c r="CF147" i="7"/>
  <c r="CJ147" i="7"/>
  <c r="CL147" i="7"/>
  <c r="CV147" i="7"/>
  <c r="CH56" i="7"/>
  <c r="CX56" i="7"/>
  <c r="CJ56" i="7"/>
  <c r="CZ56" i="7"/>
  <c r="CR56" i="7"/>
  <c r="CT56" i="7"/>
  <c r="CL56" i="7"/>
  <c r="DF56" i="7"/>
  <c r="DB56" i="7"/>
  <c r="DD56" i="7"/>
  <c r="DH56" i="7"/>
  <c r="CN56" i="7"/>
  <c r="CP56" i="7"/>
  <c r="CF56" i="7"/>
  <c r="CV56" i="7"/>
  <c r="CP155" i="7"/>
  <c r="DF155" i="7"/>
  <c r="CR155" i="7"/>
  <c r="DH155" i="7"/>
  <c r="CZ155" i="7"/>
  <c r="CH155" i="7"/>
  <c r="DB155" i="7"/>
  <c r="CT155" i="7"/>
  <c r="CJ155" i="7"/>
  <c r="CL155" i="7"/>
  <c r="CX155" i="7"/>
  <c r="CF155" i="7"/>
  <c r="CN155" i="7"/>
  <c r="CV155" i="7"/>
  <c r="DD155" i="7"/>
  <c r="BP23" i="7"/>
  <c r="CL134" i="7"/>
  <c r="DB134" i="7"/>
  <c r="CN134" i="7"/>
  <c r="DD134" i="7"/>
  <c r="CR134" i="7"/>
  <c r="CT134" i="7"/>
  <c r="CH134" i="7"/>
  <c r="DF134" i="7"/>
  <c r="CF134" i="7"/>
  <c r="CJ134" i="7"/>
  <c r="CV134" i="7"/>
  <c r="CP134" i="7"/>
  <c r="DH134" i="7"/>
  <c r="CZ134" i="7"/>
  <c r="CX134" i="7"/>
  <c r="CT51" i="7"/>
  <c r="CV51" i="7"/>
  <c r="CJ51" i="7"/>
  <c r="DD51" i="7"/>
  <c r="CF51" i="7"/>
  <c r="CL51" i="7"/>
  <c r="DF51" i="7"/>
  <c r="CX51" i="7"/>
  <c r="DB51" i="7"/>
  <c r="DH51" i="7"/>
  <c r="CP51" i="7"/>
  <c r="CN51" i="7"/>
  <c r="CR51" i="7"/>
  <c r="CZ51" i="7"/>
  <c r="CH51" i="7"/>
  <c r="BP17" i="7"/>
  <c r="BP15" i="7"/>
  <c r="BF14" i="7"/>
  <c r="BF15" i="7"/>
  <c r="BL24" i="7"/>
  <c r="BH25" i="7"/>
  <c r="BN15" i="7"/>
  <c r="BH23" i="7"/>
  <c r="BJ14" i="7"/>
  <c r="BN14" i="7"/>
  <c r="BL15" i="7"/>
  <c r="BR14" i="7"/>
  <c r="BP14" i="7"/>
  <c r="BR15" i="7"/>
  <c r="CC62" i="7"/>
  <c r="CD62" i="7"/>
  <c r="CC63" i="7"/>
  <c r="BB118" i="7"/>
  <c r="BL14" i="7"/>
  <c r="BN118" i="7"/>
  <c r="BJ17" i="7"/>
  <c r="BR118" i="7"/>
  <c r="BP118" i="7"/>
  <c r="BL101" i="7"/>
  <c r="BF17" i="7"/>
  <c r="BH17" i="7"/>
  <c r="BH118" i="7"/>
  <c r="BH101" i="7"/>
  <c r="BB96" i="7"/>
  <c r="BR101" i="7"/>
  <c r="BH24" i="7"/>
  <c r="BJ96" i="7"/>
  <c r="BP101" i="7"/>
  <c r="BF24" i="7"/>
  <c r="BL118" i="7"/>
  <c r="BL96" i="7"/>
  <c r="BB101" i="7"/>
  <c r="BR96" i="7"/>
  <c r="BN101" i="7"/>
  <c r="BP96" i="7"/>
  <c r="BN96" i="7"/>
  <c r="BH96" i="7"/>
  <c r="BJ101" i="7"/>
  <c r="BF96" i="7"/>
  <c r="BF101" i="7"/>
  <c r="CC137" i="7"/>
  <c r="BR102" i="7"/>
  <c r="BN17" i="7"/>
  <c r="BD121" i="7"/>
  <c r="BR122" i="7"/>
  <c r="BR98" i="7"/>
  <c r="BH122" i="7"/>
  <c r="BJ118" i="7"/>
  <c r="CD135" i="7"/>
  <c r="BN122" i="7"/>
  <c r="BF122" i="7"/>
  <c r="BD118" i="7"/>
  <c r="BN116" i="7"/>
  <c r="CC154" i="7"/>
  <c r="BJ122" i="7"/>
  <c r="BB122" i="7"/>
  <c r="BD122" i="7"/>
  <c r="CD131" i="7"/>
  <c r="CC157" i="7"/>
  <c r="CD157" i="7"/>
  <c r="CD158" i="7"/>
  <c r="CC158" i="7"/>
  <c r="BL122" i="7"/>
  <c r="BR17" i="7"/>
  <c r="CC136" i="7"/>
  <c r="CC135" i="7"/>
  <c r="BL17" i="7"/>
  <c r="BH102" i="7"/>
  <c r="BF102" i="7"/>
  <c r="BB102" i="7"/>
  <c r="BP116" i="7"/>
  <c r="BD102" i="7"/>
  <c r="BN102" i="7"/>
  <c r="BN22" i="7"/>
  <c r="BR22" i="7"/>
  <c r="BL22" i="7"/>
  <c r="BP22" i="7"/>
  <c r="BJ22" i="7"/>
  <c r="BH22" i="7"/>
  <c r="BF22" i="7"/>
  <c r="BL102" i="7"/>
  <c r="BP102" i="7"/>
  <c r="BF116" i="7"/>
  <c r="BH116" i="7"/>
  <c r="BL116" i="7"/>
  <c r="BJ116" i="7"/>
  <c r="BD116" i="7"/>
  <c r="BB121" i="7"/>
  <c r="BR116" i="7"/>
  <c r="BP121" i="7"/>
  <c r="BB116" i="7"/>
  <c r="BR121" i="7"/>
  <c r="BN121" i="7"/>
  <c r="BJ102" i="7"/>
  <c r="BL121" i="7"/>
  <c r="BJ121" i="7"/>
  <c r="BH121" i="7"/>
  <c r="BF121" i="7"/>
  <c r="BN98" i="7"/>
  <c r="BB98" i="7"/>
  <c r="BL98" i="7"/>
  <c r="BP98" i="7"/>
  <c r="BJ98" i="7"/>
  <c r="BR25" i="7"/>
  <c r="BH98" i="7"/>
  <c r="BF98" i="7"/>
  <c r="BL25" i="7"/>
  <c r="BD98" i="7"/>
  <c r="BJ25" i="7"/>
  <c r="BN25" i="7"/>
  <c r="AZ13" i="7"/>
  <c r="BF25" i="7"/>
  <c r="AZ97" i="7"/>
  <c r="AZ12" i="7"/>
  <c r="AZ16" i="7"/>
  <c r="BP25" i="7"/>
  <c r="AZ40" i="7"/>
  <c r="AX129" i="7"/>
  <c r="AV129" i="7"/>
  <c r="BN105" i="7"/>
  <c r="BP105" i="7"/>
  <c r="BR105" i="7"/>
  <c r="BD105" i="7"/>
  <c r="BF105" i="7"/>
  <c r="BB105" i="7"/>
  <c r="BL105" i="7"/>
  <c r="BH105" i="7"/>
  <c r="BJ105" i="7"/>
  <c r="BN106" i="7"/>
  <c r="BR106" i="7"/>
  <c r="BP106" i="7"/>
  <c r="BD106" i="7"/>
  <c r="BB106" i="7"/>
  <c r="BJ106" i="7"/>
  <c r="BL106" i="7"/>
  <c r="BF106" i="7"/>
  <c r="BH106" i="7"/>
  <c r="BP41" i="7"/>
  <c r="BR41" i="7"/>
  <c r="BJ41" i="7"/>
  <c r="BN41" i="7"/>
  <c r="BL41" i="7"/>
  <c r="BF41" i="7"/>
  <c r="BH41" i="7"/>
  <c r="BN113" i="7"/>
  <c r="BR113" i="7"/>
  <c r="BP113" i="7"/>
  <c r="BD113" i="7"/>
  <c r="BF113" i="7"/>
  <c r="BL113" i="7"/>
  <c r="BH113" i="7"/>
  <c r="BJ113" i="7"/>
  <c r="BB113" i="7"/>
  <c r="BH39" i="7"/>
  <c r="BJ39" i="7"/>
  <c r="BN39" i="7"/>
  <c r="BP39" i="7"/>
  <c r="BL39" i="7"/>
  <c r="BR39" i="7"/>
  <c r="BF39" i="7"/>
  <c r="BN103" i="7"/>
  <c r="BP103" i="7"/>
  <c r="BR103" i="7"/>
  <c r="BD103" i="7"/>
  <c r="BL103" i="7"/>
  <c r="BF103" i="7"/>
  <c r="BH103" i="7"/>
  <c r="BJ103" i="7"/>
  <c r="BB103" i="7"/>
  <c r="BN114" i="7"/>
  <c r="BP114" i="7"/>
  <c r="BR114" i="7"/>
  <c r="BD114" i="7"/>
  <c r="BB114" i="7"/>
  <c r="BJ114" i="7"/>
  <c r="BL114" i="7"/>
  <c r="BF114" i="7"/>
  <c r="BH114" i="7"/>
  <c r="BH11" i="7"/>
  <c r="BF11" i="7"/>
  <c r="BJ11" i="7"/>
  <c r="BN11" i="7"/>
  <c r="BL11" i="7"/>
  <c r="BP11" i="7"/>
  <c r="BR11" i="7"/>
  <c r="BN93" i="7"/>
  <c r="BR93" i="7"/>
  <c r="BP93" i="7"/>
  <c r="BD93" i="7"/>
  <c r="BJ93" i="7"/>
  <c r="BL93" i="7"/>
  <c r="BB93" i="7"/>
  <c r="BF93" i="7"/>
  <c r="BH93" i="7"/>
  <c r="BN94" i="7"/>
  <c r="BP94" i="7"/>
  <c r="BR94" i="7"/>
  <c r="BD94" i="7"/>
  <c r="BB94" i="7"/>
  <c r="BF94" i="7"/>
  <c r="BH94" i="7"/>
  <c r="BJ94" i="7"/>
  <c r="BL94" i="7"/>
  <c r="BN120" i="7"/>
  <c r="BP120" i="7"/>
  <c r="BR120" i="7"/>
  <c r="BD120" i="7"/>
  <c r="BJ120" i="7"/>
  <c r="BL120" i="7"/>
  <c r="BB120" i="7"/>
  <c r="BF120" i="7"/>
  <c r="BH120" i="7"/>
  <c r="BF18" i="7"/>
  <c r="BJ18" i="7"/>
  <c r="BL18" i="7"/>
  <c r="BH18" i="7"/>
  <c r="BR18" i="7"/>
  <c r="BN18" i="7"/>
  <c r="BP18" i="7"/>
  <c r="BN117" i="7"/>
  <c r="BB117" i="7"/>
  <c r="BR117" i="7"/>
  <c r="BP117" i="7"/>
  <c r="BD117" i="7"/>
  <c r="BF117" i="7"/>
  <c r="BL117" i="7"/>
  <c r="BH117" i="7"/>
  <c r="BJ117" i="7"/>
  <c r="BL28" i="7"/>
  <c r="BN28" i="7"/>
  <c r="BR28" i="7"/>
  <c r="BJ28" i="7"/>
  <c r="BP28" i="7"/>
  <c r="BF28" i="7"/>
  <c r="BH28" i="7"/>
  <c r="BN92" i="7"/>
  <c r="BB92" i="7"/>
  <c r="BR92" i="7"/>
  <c r="BP92" i="7"/>
  <c r="BD92" i="7"/>
  <c r="BF92" i="7"/>
  <c r="BH92" i="7"/>
  <c r="BJ92" i="7"/>
  <c r="BL92" i="7"/>
  <c r="BJ38" i="7"/>
  <c r="BR38" i="7"/>
  <c r="BL38" i="7"/>
  <c r="BH38" i="7"/>
  <c r="BN38" i="7"/>
  <c r="BF38" i="7"/>
  <c r="BP38" i="7"/>
  <c r="BN115" i="7"/>
  <c r="BR115" i="7"/>
  <c r="BB115" i="7"/>
  <c r="BP115" i="7"/>
  <c r="BD115" i="7"/>
  <c r="BF115" i="7"/>
  <c r="BH115" i="7"/>
  <c r="BJ115" i="7"/>
  <c r="BL115" i="7"/>
  <c r="BN111" i="7"/>
  <c r="BR111" i="7"/>
  <c r="BP111" i="7"/>
  <c r="BD111" i="7"/>
  <c r="BB111" i="7"/>
  <c r="BL111" i="7"/>
  <c r="BF111" i="7"/>
  <c r="BH111" i="7"/>
  <c r="BJ111" i="7"/>
  <c r="BL20" i="7"/>
  <c r="BN20" i="7"/>
  <c r="BR20" i="7"/>
  <c r="BH20" i="7"/>
  <c r="BF20" i="7"/>
  <c r="BJ20" i="7"/>
  <c r="BP20" i="7"/>
  <c r="AZ91" i="7"/>
  <c r="AY123" i="7"/>
  <c r="BN119" i="7"/>
  <c r="BR119" i="7"/>
  <c r="BP119" i="7"/>
  <c r="BD119" i="7"/>
  <c r="BL119" i="7"/>
  <c r="BF119" i="7"/>
  <c r="BH119" i="7"/>
  <c r="BJ119" i="7"/>
  <c r="BB119" i="7"/>
  <c r="CP127" i="7" l="1"/>
  <c r="DF127" i="7"/>
  <c r="CR127" i="7"/>
  <c r="DH127" i="7"/>
  <c r="CV127" i="7"/>
  <c r="CX127" i="7"/>
  <c r="CZ127" i="7"/>
  <c r="CL127" i="7"/>
  <c r="CF127" i="7"/>
  <c r="CH127" i="7"/>
  <c r="CT127" i="7"/>
  <c r="DB127" i="7"/>
  <c r="CJ127" i="7"/>
  <c r="CN127" i="7"/>
  <c r="DD127" i="7"/>
  <c r="CH48" i="7"/>
  <c r="CX48" i="7"/>
  <c r="CJ48" i="7"/>
  <c r="CZ48" i="7"/>
  <c r="DD48" i="7"/>
  <c r="CL48" i="7"/>
  <c r="DF48" i="7"/>
  <c r="CT48" i="7"/>
  <c r="CN48" i="7"/>
  <c r="CR48" i="7"/>
  <c r="CP48" i="7"/>
  <c r="CF48" i="7"/>
  <c r="DH48" i="7"/>
  <c r="CV48" i="7"/>
  <c r="DB48" i="7"/>
  <c r="CR76" i="7"/>
  <c r="DH76" i="7"/>
  <c r="CF76" i="7"/>
  <c r="CT76" i="7"/>
  <c r="CJ76" i="7"/>
  <c r="DD76" i="7"/>
  <c r="CL76" i="7"/>
  <c r="DF76" i="7"/>
  <c r="CN76" i="7"/>
  <c r="CX76" i="7"/>
  <c r="CH76" i="7"/>
  <c r="CV76" i="7"/>
  <c r="CZ76" i="7"/>
  <c r="DB76" i="7"/>
  <c r="CP76" i="7"/>
  <c r="CH52" i="7"/>
  <c r="CX52" i="7"/>
  <c r="CJ52" i="7"/>
  <c r="CZ52" i="7"/>
  <c r="CV52" i="7"/>
  <c r="DB52" i="7"/>
  <c r="CP52" i="7"/>
  <c r="DH52" i="7"/>
  <c r="CL52" i="7"/>
  <c r="CT52" i="7"/>
  <c r="CN52" i="7"/>
  <c r="DD52" i="7"/>
  <c r="CR52" i="7"/>
  <c r="CF52" i="7"/>
  <c r="DF52" i="7"/>
  <c r="CH133" i="7"/>
  <c r="CX133" i="7"/>
  <c r="CJ133" i="7"/>
  <c r="CZ133" i="7"/>
  <c r="CV133" i="7"/>
  <c r="DB133" i="7"/>
  <c r="CP133" i="7"/>
  <c r="CN133" i="7"/>
  <c r="CL133" i="7"/>
  <c r="DD133" i="7"/>
  <c r="DF133" i="7"/>
  <c r="CT133" i="7"/>
  <c r="DH133" i="7"/>
  <c r="CF133" i="7"/>
  <c r="CR133" i="7"/>
  <c r="CL49" i="7"/>
  <c r="DB49" i="7"/>
  <c r="CN49" i="7"/>
  <c r="DD49" i="7"/>
  <c r="CV49" i="7"/>
  <c r="CX49" i="7"/>
  <c r="CP49" i="7"/>
  <c r="CR49" i="7"/>
  <c r="CF49" i="7"/>
  <c r="CT49" i="7"/>
  <c r="CZ49" i="7"/>
  <c r="DF49" i="7"/>
  <c r="DH49" i="7"/>
  <c r="CH49" i="7"/>
  <c r="CJ49" i="7"/>
  <c r="BH13" i="7"/>
  <c r="BP40" i="7"/>
  <c r="BH16" i="7"/>
  <c r="BF97" i="7"/>
  <c r="D8" i="11"/>
  <c r="BN13" i="7"/>
  <c r="BR13" i="7"/>
  <c r="BF13" i="7"/>
  <c r="BP13" i="7"/>
  <c r="BJ13" i="7"/>
  <c r="BL13" i="7"/>
  <c r="BJ16" i="7"/>
  <c r="BL16" i="7"/>
  <c r="BR16" i="7"/>
  <c r="BF16" i="7"/>
  <c r="BN40" i="7"/>
  <c r="BR40" i="7"/>
  <c r="BN16" i="7"/>
  <c r="BP16" i="7"/>
  <c r="BH40" i="7"/>
  <c r="BL40" i="7"/>
  <c r="BJ97" i="7"/>
  <c r="BJ12" i="7"/>
  <c r="BL12" i="7"/>
  <c r="BF12" i="7"/>
  <c r="BN12" i="7"/>
  <c r="BR12" i="7"/>
  <c r="BP12" i="7"/>
  <c r="BB97" i="7"/>
  <c r="BF40" i="7"/>
  <c r="BH12" i="7"/>
  <c r="BH97" i="7"/>
  <c r="BN97" i="7"/>
  <c r="BJ40" i="7"/>
  <c r="BP97" i="7"/>
  <c r="BR97" i="7"/>
  <c r="BL97" i="7"/>
  <c r="BD97" i="7"/>
  <c r="BN91" i="7"/>
  <c r="BR91" i="7"/>
  <c r="AZ123" i="7"/>
  <c r="BP91" i="7"/>
  <c r="BB91" i="7"/>
  <c r="BD91" i="7"/>
  <c r="BJ91" i="7"/>
  <c r="BL91" i="7"/>
  <c r="BH91" i="7"/>
  <c r="BF91" i="7"/>
  <c r="U46" i="6"/>
  <c r="W70" i="6" s="1"/>
  <c r="X71" i="6" s="1"/>
  <c r="AV87" i="6" s="1"/>
  <c r="BH87" i="6" s="1"/>
  <c r="U12" i="6"/>
  <c r="W16" i="6" s="1"/>
  <c r="X17" i="6" s="1"/>
  <c r="AV33" i="6" s="1"/>
  <c r="BH33" i="6" s="1"/>
  <c r="C5" i="11" l="1"/>
  <c r="B5" i="11"/>
  <c r="AZ87" i="6"/>
  <c r="BD87" i="6"/>
  <c r="BK87" i="6"/>
  <c r="BC87" i="6"/>
  <c r="BJ87" i="6"/>
  <c r="BB87" i="6"/>
  <c r="BI87" i="6"/>
  <c r="BA87" i="6"/>
  <c r="BG87" i="6"/>
  <c r="BF87" i="6"/>
  <c r="BE87" i="6"/>
  <c r="BF33" i="6"/>
  <c r="BG33" i="6"/>
  <c r="BE33" i="6"/>
  <c r="AZ33" i="6"/>
  <c r="BD33" i="6"/>
  <c r="BK33" i="6"/>
  <c r="BC33" i="6"/>
  <c r="BJ33" i="6"/>
  <c r="BB33" i="6"/>
  <c r="BI33" i="6"/>
  <c r="BA33" i="6"/>
  <c r="AU32" i="6"/>
  <c r="AU86" i="6"/>
  <c r="AJ17" i="6"/>
  <c r="AC17" i="6"/>
  <c r="AK17" i="6"/>
  <c r="AD17" i="6"/>
  <c r="AL17" i="6"/>
  <c r="AE17" i="6"/>
  <c r="AB17" i="6"/>
  <c r="AI17" i="6"/>
  <c r="AF17" i="6"/>
  <c r="AG17" i="6"/>
  <c r="AH17" i="6"/>
  <c r="W60" i="6"/>
  <c r="W66" i="6"/>
  <c r="W24" i="6"/>
  <c r="AU40" i="6" s="1"/>
  <c r="W64" i="6"/>
  <c r="AU80" i="6" s="1"/>
  <c r="W14" i="6"/>
  <c r="W22" i="6"/>
  <c r="W62" i="6"/>
  <c r="W68" i="6"/>
  <c r="W20" i="6"/>
  <c r="W18" i="6"/>
  <c r="AU34" i="6" s="1"/>
  <c r="X16" i="6"/>
  <c r="AV32" i="6" s="1"/>
  <c r="X70" i="6"/>
  <c r="AV86" i="6" s="1"/>
  <c r="AU76" i="6" l="1"/>
  <c r="W72" i="6"/>
  <c r="AU30" i="6"/>
  <c r="W26" i="6"/>
  <c r="X60" i="6"/>
  <c r="BC86" i="6"/>
  <c r="BK86" i="6"/>
  <c r="BA86" i="6"/>
  <c r="BB86" i="6"/>
  <c r="BD86" i="6"/>
  <c r="BE86" i="6"/>
  <c r="BF86" i="6"/>
  <c r="BH86" i="6"/>
  <c r="BI86" i="6"/>
  <c r="BJ86" i="6"/>
  <c r="BG86" i="6"/>
  <c r="AZ86" i="6"/>
  <c r="X67" i="6"/>
  <c r="AV83" i="6" s="1"/>
  <c r="AU82" i="6"/>
  <c r="X21" i="6"/>
  <c r="AV37" i="6" s="1"/>
  <c r="AU36" i="6"/>
  <c r="X69" i="6"/>
  <c r="AV85" i="6" s="1"/>
  <c r="AU84" i="6"/>
  <c r="X63" i="6"/>
  <c r="AV79" i="6" s="1"/>
  <c r="AU78" i="6"/>
  <c r="X23" i="6"/>
  <c r="AV39" i="6" s="1"/>
  <c r="AU38" i="6"/>
  <c r="X62" i="6"/>
  <c r="X20" i="6"/>
  <c r="X66" i="6"/>
  <c r="AD66" i="6" s="1"/>
  <c r="X22" i="6"/>
  <c r="AV38" i="6" s="1"/>
  <c r="X68" i="6"/>
  <c r="AV84" i="6" s="1"/>
  <c r="X15" i="6"/>
  <c r="AV31" i="6" s="1"/>
  <c r="X14" i="6"/>
  <c r="X64" i="6"/>
  <c r="AV80" i="6" s="1"/>
  <c r="X65" i="6"/>
  <c r="AV81" i="6" s="1"/>
  <c r="AE70" i="6"/>
  <c r="AB70" i="6"/>
  <c r="AF70" i="6"/>
  <c r="AG70" i="6"/>
  <c r="AL70" i="6"/>
  <c r="AH70" i="6"/>
  <c r="AI70" i="6"/>
  <c r="AD70" i="6"/>
  <c r="AJ70" i="6"/>
  <c r="AC70" i="6"/>
  <c r="AK70" i="6"/>
  <c r="X18" i="6"/>
  <c r="AV34" i="6" s="1"/>
  <c r="X19" i="6"/>
  <c r="AV35" i="6" s="1"/>
  <c r="X25" i="6"/>
  <c r="AV41" i="6" s="1"/>
  <c r="X24" i="6"/>
  <c r="AV40" i="6" s="1"/>
  <c r="X61" i="6"/>
  <c r="AV77" i="6" s="1"/>
  <c r="AV76" i="6" l="1"/>
  <c r="BB76" i="6" s="1"/>
  <c r="X72" i="6"/>
  <c r="AV30" i="6"/>
  <c r="X26" i="6"/>
  <c r="AG67" i="6"/>
  <c r="AU42" i="6"/>
  <c r="AU88" i="6"/>
  <c r="AH60" i="6"/>
  <c r="AD60" i="6"/>
  <c r="AB60" i="6"/>
  <c r="AK60" i="6"/>
  <c r="AE60" i="6"/>
  <c r="AI60" i="6"/>
  <c r="AG60" i="6"/>
  <c r="AC60" i="6"/>
  <c r="AE67" i="6"/>
  <c r="AB67" i="6"/>
  <c r="AF67" i="6"/>
  <c r="AF60" i="6"/>
  <c r="AJ60" i="6"/>
  <c r="AL67" i="6"/>
  <c r="AD67" i="6"/>
  <c r="AI67" i="6"/>
  <c r="AH67" i="6"/>
  <c r="AK67" i="6"/>
  <c r="AL60" i="6"/>
  <c r="AJ67" i="6"/>
  <c r="AC67" i="6"/>
  <c r="AJ63" i="6"/>
  <c r="AL63" i="6"/>
  <c r="BF77" i="6"/>
  <c r="BK77" i="6"/>
  <c r="BD77" i="6"/>
  <c r="AZ77" i="6"/>
  <c r="BE77" i="6"/>
  <c r="BG77" i="6"/>
  <c r="BH77" i="6"/>
  <c r="BA77" i="6"/>
  <c r="BI77" i="6"/>
  <c r="BC77" i="6"/>
  <c r="BB77" i="6"/>
  <c r="BJ77" i="6"/>
  <c r="AC66" i="6"/>
  <c r="AF63" i="6"/>
  <c r="AE63" i="6"/>
  <c r="AI63" i="6"/>
  <c r="AD63" i="6"/>
  <c r="AB66" i="6"/>
  <c r="AH63" i="6"/>
  <c r="AK63" i="6"/>
  <c r="BB81" i="6"/>
  <c r="BJ81" i="6"/>
  <c r="BG81" i="6"/>
  <c r="BA81" i="6"/>
  <c r="BC81" i="6"/>
  <c r="BK81" i="6"/>
  <c r="BD81" i="6"/>
  <c r="AZ81" i="6"/>
  <c r="BE81" i="6"/>
  <c r="BF81" i="6"/>
  <c r="BH81" i="6"/>
  <c r="BI81" i="6"/>
  <c r="AB63" i="6"/>
  <c r="AC63" i="6"/>
  <c r="BD83" i="6"/>
  <c r="AZ83" i="6"/>
  <c r="BA83" i="6"/>
  <c r="BI83" i="6"/>
  <c r="BB83" i="6"/>
  <c r="BC83" i="6"/>
  <c r="BE83" i="6"/>
  <c r="BF83" i="6"/>
  <c r="BG83" i="6"/>
  <c r="BH83" i="6"/>
  <c r="BJ83" i="6"/>
  <c r="BK83" i="6"/>
  <c r="BH79" i="6"/>
  <c r="BE79" i="6"/>
  <c r="BG79" i="6"/>
  <c r="BA79" i="6"/>
  <c r="BI79" i="6"/>
  <c r="BB79" i="6"/>
  <c r="BJ79" i="6"/>
  <c r="BC79" i="6"/>
  <c r="BK79" i="6"/>
  <c r="BF79" i="6"/>
  <c r="BD79" i="6"/>
  <c r="AZ79" i="6"/>
  <c r="BE80" i="6"/>
  <c r="BK80" i="6"/>
  <c r="BF80" i="6"/>
  <c r="BG80" i="6"/>
  <c r="BH80" i="6"/>
  <c r="AZ80" i="6"/>
  <c r="BB80" i="6"/>
  <c r="BD80" i="6"/>
  <c r="BA80" i="6"/>
  <c r="BI80" i="6"/>
  <c r="BJ80" i="6"/>
  <c r="BC80" i="6"/>
  <c r="AG63" i="6"/>
  <c r="BC40" i="6"/>
  <c r="BK40" i="6"/>
  <c r="BB40" i="6"/>
  <c r="BD40" i="6"/>
  <c r="BE40" i="6"/>
  <c r="BF40" i="6"/>
  <c r="BI40" i="6"/>
  <c r="BG40" i="6"/>
  <c r="BH40" i="6"/>
  <c r="AZ40" i="6"/>
  <c r="BJ40" i="6"/>
  <c r="BA40" i="6"/>
  <c r="BF31" i="6"/>
  <c r="BG31" i="6"/>
  <c r="BH31" i="6"/>
  <c r="BA31" i="6"/>
  <c r="BI31" i="6"/>
  <c r="BB31" i="6"/>
  <c r="BJ31" i="6"/>
  <c r="BE31" i="6"/>
  <c r="BC31" i="6"/>
  <c r="BK31" i="6"/>
  <c r="AZ31" i="6"/>
  <c r="BD31" i="6"/>
  <c r="BH41" i="6"/>
  <c r="BA41" i="6"/>
  <c r="BI41" i="6"/>
  <c r="BB41" i="6"/>
  <c r="BJ41" i="6"/>
  <c r="BC41" i="6"/>
  <c r="BK41" i="6"/>
  <c r="BD41" i="6"/>
  <c r="AZ41" i="6"/>
  <c r="BF41" i="6"/>
  <c r="BG41" i="6"/>
  <c r="BE41" i="6"/>
  <c r="BB35" i="6"/>
  <c r="BJ35" i="6"/>
  <c r="BC35" i="6"/>
  <c r="BK35" i="6"/>
  <c r="BD35" i="6"/>
  <c r="AZ35" i="6"/>
  <c r="BE35" i="6"/>
  <c r="BI35" i="6"/>
  <c r="BF35" i="6"/>
  <c r="BA35" i="6"/>
  <c r="BG35" i="6"/>
  <c r="BH35" i="6"/>
  <c r="AE66" i="6"/>
  <c r="AV82" i="6"/>
  <c r="AI66" i="6"/>
  <c r="AC20" i="6"/>
  <c r="AV36" i="6"/>
  <c r="AF66" i="6"/>
  <c r="AV78" i="6"/>
  <c r="AE20" i="6"/>
  <c r="AJ20" i="6"/>
  <c r="AB20" i="6"/>
  <c r="AF20" i="6"/>
  <c r="AI20" i="6"/>
  <c r="AL20" i="6"/>
  <c r="AH20" i="6"/>
  <c r="AD20" i="6"/>
  <c r="AG20" i="6"/>
  <c r="AK20" i="6"/>
  <c r="AH66" i="6"/>
  <c r="AL66" i="6"/>
  <c r="AK66" i="6"/>
  <c r="AG66" i="6"/>
  <c r="AJ66" i="6"/>
  <c r="AF19" i="6"/>
  <c r="AG19" i="6"/>
  <c r="AB19" i="6"/>
  <c r="AH19" i="6"/>
  <c r="AI19" i="6"/>
  <c r="AJ19" i="6"/>
  <c r="AC19" i="6"/>
  <c r="AK19" i="6"/>
  <c r="AD19" i="6"/>
  <c r="AL19" i="6"/>
  <c r="AE19" i="6"/>
  <c r="W75" i="6"/>
  <c r="AD24" i="6"/>
  <c r="AL24" i="6"/>
  <c r="AE24" i="6"/>
  <c r="AF24" i="6"/>
  <c r="AG24" i="6"/>
  <c r="AH24" i="6"/>
  <c r="AB24" i="6"/>
  <c r="AI24" i="6"/>
  <c r="AK24" i="6"/>
  <c r="AJ24" i="6"/>
  <c r="AC24" i="6"/>
  <c r="AG61" i="6"/>
  <c r="AH61" i="6"/>
  <c r="AB61" i="6"/>
  <c r="AI61" i="6"/>
  <c r="AJ61" i="6"/>
  <c r="AC61" i="6"/>
  <c r="AK61" i="6"/>
  <c r="AD61" i="6"/>
  <c r="AL61" i="6"/>
  <c r="AE61" i="6"/>
  <c r="AF61" i="6"/>
  <c r="AJ25" i="6"/>
  <c r="AC25" i="6"/>
  <c r="AK25" i="6"/>
  <c r="AD25" i="6"/>
  <c r="AL25" i="6"/>
  <c r="AE25" i="6"/>
  <c r="AB25" i="6"/>
  <c r="AI25" i="6"/>
  <c r="AF25" i="6"/>
  <c r="AG25" i="6"/>
  <c r="AH25" i="6"/>
  <c r="AG65" i="6"/>
  <c r="AH65" i="6"/>
  <c r="AI65" i="6"/>
  <c r="AF65" i="6"/>
  <c r="AJ65" i="6"/>
  <c r="AC65" i="6"/>
  <c r="AK65" i="6"/>
  <c r="AD65" i="6"/>
  <c r="AL65" i="6"/>
  <c r="AB65" i="6"/>
  <c r="AE65" i="6"/>
  <c r="AF15" i="6"/>
  <c r="AG15" i="6"/>
  <c r="AH15" i="6"/>
  <c r="AI15" i="6"/>
  <c r="AJ15" i="6"/>
  <c r="AC15" i="6"/>
  <c r="AK15" i="6"/>
  <c r="AB15" i="6"/>
  <c r="AD15" i="6"/>
  <c r="AL15" i="6"/>
  <c r="AE15" i="6"/>
  <c r="AI64" i="6"/>
  <c r="AJ64" i="6"/>
  <c r="AC64" i="6"/>
  <c r="AK64" i="6"/>
  <c r="AD64" i="6"/>
  <c r="AL64" i="6"/>
  <c r="AE64" i="6"/>
  <c r="AF64" i="6"/>
  <c r="AG64" i="6"/>
  <c r="AB64" i="6"/>
  <c r="AH64" i="6"/>
  <c r="BE76" i="6" l="1"/>
  <c r="BI76" i="6"/>
  <c r="BA76" i="6"/>
  <c r="BH76" i="6"/>
  <c r="BK76" i="6"/>
  <c r="AZ76" i="6"/>
  <c r="BD76" i="6"/>
  <c r="BC76" i="6"/>
  <c r="BG76" i="6"/>
  <c r="BJ76" i="6"/>
  <c r="BF76" i="6"/>
  <c r="AV42" i="6"/>
  <c r="AU91" i="6"/>
  <c r="AV88" i="6"/>
  <c r="BG82" i="6"/>
  <c r="BH82" i="6"/>
  <c r="AZ82" i="6"/>
  <c r="BA82" i="6"/>
  <c r="BI82" i="6"/>
  <c r="BB82" i="6"/>
  <c r="BJ82" i="6"/>
  <c r="BE82" i="6"/>
  <c r="BF82" i="6"/>
  <c r="BC82" i="6"/>
  <c r="BK82" i="6"/>
  <c r="BD82" i="6"/>
  <c r="BG36" i="6"/>
  <c r="BH36" i="6"/>
  <c r="AZ36" i="6"/>
  <c r="BA36" i="6"/>
  <c r="BI36" i="6"/>
  <c r="BB36" i="6"/>
  <c r="BJ36" i="6"/>
  <c r="BC36" i="6"/>
  <c r="BK36" i="6"/>
  <c r="BD36" i="6"/>
  <c r="BF36" i="6"/>
  <c r="BE36" i="6"/>
  <c r="X75" i="6"/>
  <c r="D5" i="11" s="1"/>
  <c r="AV91" i="6" l="1"/>
  <c r="AW87" i="6"/>
  <c r="AW86" i="6"/>
  <c r="AW85" i="6"/>
  <c r="AW84" i="6"/>
  <c r="AW83" i="6"/>
  <c r="AW82" i="6"/>
  <c r="AW81" i="6"/>
  <c r="AW80" i="6"/>
  <c r="AW79" i="6"/>
  <c r="AW78" i="6"/>
  <c r="AW77" i="6"/>
  <c r="AW76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Y71" i="6"/>
  <c r="Z71" i="6" s="1"/>
  <c r="AX87" i="6" s="1"/>
  <c r="Y70" i="6"/>
  <c r="Z70" i="6" s="1"/>
  <c r="AX86" i="6" s="1"/>
  <c r="Y69" i="6"/>
  <c r="Z69" i="6" s="1"/>
  <c r="AX85" i="6" s="1"/>
  <c r="Y68" i="6"/>
  <c r="Z68" i="6" s="1"/>
  <c r="AX84" i="6" s="1"/>
  <c r="Y67" i="6"/>
  <c r="Z67" i="6" s="1"/>
  <c r="AX83" i="6" s="1"/>
  <c r="Y66" i="6"/>
  <c r="Z66" i="6" s="1"/>
  <c r="AX82" i="6" s="1"/>
  <c r="Y65" i="6"/>
  <c r="Z65" i="6" s="1"/>
  <c r="AX81" i="6" s="1"/>
  <c r="Y64" i="6"/>
  <c r="Z64" i="6" s="1"/>
  <c r="AX80" i="6" s="1"/>
  <c r="Y63" i="6"/>
  <c r="Z63" i="6" s="1"/>
  <c r="AX79" i="6" s="1"/>
  <c r="Y62" i="6"/>
  <c r="Z62" i="6" s="1"/>
  <c r="AX78" i="6" s="1"/>
  <c r="Y61" i="6"/>
  <c r="Z61" i="6" s="1"/>
  <c r="AX77" i="6" s="1"/>
  <c r="Y60" i="6"/>
  <c r="Y25" i="6"/>
  <c r="Z25" i="6" s="1"/>
  <c r="AX41" i="6" s="1"/>
  <c r="Y24" i="6"/>
  <c r="Z24" i="6" s="1"/>
  <c r="AX40" i="6" s="1"/>
  <c r="Y23" i="6"/>
  <c r="Z23" i="6" s="1"/>
  <c r="AX39" i="6" s="1"/>
  <c r="Y22" i="6"/>
  <c r="Z22" i="6" s="1"/>
  <c r="AX38" i="6" s="1"/>
  <c r="Y21" i="6"/>
  <c r="Z21" i="6" s="1"/>
  <c r="AX37" i="6" s="1"/>
  <c r="Y20" i="6"/>
  <c r="Z20" i="6" s="1"/>
  <c r="AX36" i="6" s="1"/>
  <c r="Y19" i="6"/>
  <c r="Z19" i="6" s="1"/>
  <c r="AX35" i="6" s="1"/>
  <c r="Y18" i="6"/>
  <c r="Z18" i="6" s="1"/>
  <c r="AX34" i="6" s="1"/>
  <c r="Y17" i="6"/>
  <c r="Z17" i="6" s="1"/>
  <c r="AX33" i="6" s="1"/>
  <c r="Y16" i="6"/>
  <c r="Z16" i="6" s="1"/>
  <c r="AX32" i="6" s="1"/>
  <c r="Y15" i="6"/>
  <c r="Z15" i="6" s="1"/>
  <c r="AX31" i="6" s="1"/>
  <c r="Y14" i="6"/>
  <c r="C87" i="6"/>
  <c r="C86" i="6"/>
  <c r="C85" i="6"/>
  <c r="C84" i="6"/>
  <c r="C83" i="6"/>
  <c r="C82" i="6"/>
  <c r="C81" i="6"/>
  <c r="C80" i="6"/>
  <c r="C79" i="6"/>
  <c r="C78" i="6"/>
  <c r="C77" i="6"/>
  <c r="C76" i="6"/>
  <c r="S71" i="6"/>
  <c r="C71" i="6"/>
  <c r="S70" i="6"/>
  <c r="C70" i="6"/>
  <c r="S69" i="6"/>
  <c r="C69" i="6"/>
  <c r="S68" i="6"/>
  <c r="C68" i="6"/>
  <c r="S67" i="6"/>
  <c r="C67" i="6"/>
  <c r="S66" i="6"/>
  <c r="C66" i="6"/>
  <c r="S65" i="6"/>
  <c r="C65" i="6"/>
  <c r="S64" i="6"/>
  <c r="C64" i="6"/>
  <c r="S63" i="6"/>
  <c r="C63" i="6"/>
  <c r="S62" i="6"/>
  <c r="C62" i="6"/>
  <c r="S61" i="6"/>
  <c r="C61" i="6"/>
  <c r="S60" i="6"/>
  <c r="C60" i="6"/>
  <c r="C41" i="6"/>
  <c r="C40" i="6"/>
  <c r="C39" i="6"/>
  <c r="C38" i="6"/>
  <c r="C37" i="6"/>
  <c r="C36" i="6"/>
  <c r="C35" i="6"/>
  <c r="C34" i="6"/>
  <c r="C33" i="6"/>
  <c r="C32" i="6"/>
  <c r="C31" i="6"/>
  <c r="C30" i="6"/>
  <c r="S25" i="6"/>
  <c r="C25" i="6"/>
  <c r="S24" i="6"/>
  <c r="C24" i="6"/>
  <c r="S23" i="6"/>
  <c r="C23" i="6"/>
  <c r="S22" i="6"/>
  <c r="C22" i="6"/>
  <c r="S21" i="6"/>
  <c r="C21" i="6"/>
  <c r="S20" i="6"/>
  <c r="C20" i="6"/>
  <c r="S19" i="6"/>
  <c r="C19" i="6"/>
  <c r="S18" i="6"/>
  <c r="C18" i="6"/>
  <c r="S17" i="6"/>
  <c r="C17" i="6"/>
  <c r="S16" i="6"/>
  <c r="C16" i="6"/>
  <c r="S15" i="6"/>
  <c r="C15" i="6"/>
  <c r="S14" i="6"/>
  <c r="C14" i="6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Y26" i="6" l="1"/>
  <c r="Y72" i="6"/>
  <c r="AW42" i="6"/>
  <c r="AW88" i="6"/>
  <c r="Z60" i="6"/>
  <c r="Z72" i="6" s="1"/>
  <c r="Z14" i="6"/>
  <c r="Z26" i="6" s="1"/>
  <c r="B9" i="11"/>
  <c r="B7" i="11"/>
  <c r="B6" i="11"/>
  <c r="N10" i="11"/>
  <c r="J10" i="11"/>
  <c r="I10" i="11"/>
  <c r="H10" i="11"/>
  <c r="G10" i="11"/>
  <c r="F10" i="11"/>
  <c r="B8" i="8"/>
  <c r="B26" i="8"/>
  <c r="B25" i="8"/>
  <c r="B24" i="8"/>
  <c r="B23" i="8"/>
  <c r="B21" i="8"/>
  <c r="B20" i="8"/>
  <c r="B19" i="8"/>
  <c r="B18" i="8"/>
  <c r="B10" i="8"/>
  <c r="B16" i="8"/>
  <c r="B15" i="8"/>
  <c r="B14" i="8"/>
  <c r="B13" i="8"/>
  <c r="B12" i="8"/>
  <c r="B11" i="8"/>
  <c r="AW91" i="6" l="1"/>
  <c r="Y75" i="6"/>
  <c r="AX30" i="6"/>
  <c r="AX42" i="6" s="1"/>
  <c r="AX76" i="6"/>
  <c r="AX88" i="6" s="1"/>
  <c r="U46" i="4"/>
  <c r="U12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B6" i="8"/>
  <c r="B5" i="8"/>
  <c r="B4" i="8"/>
  <c r="B7" i="8"/>
  <c r="AX91" i="6" l="1"/>
  <c r="Z75" i="6"/>
  <c r="E5" i="11" s="1"/>
  <c r="W48" i="4"/>
  <c r="C4" i="11"/>
  <c r="C10" i="11" s="1"/>
  <c r="B4" i="11"/>
  <c r="B10" i="11" s="1"/>
  <c r="W14" i="4"/>
  <c r="W20" i="4"/>
  <c r="W22" i="4"/>
  <c r="W26" i="4"/>
  <c r="W99" i="4" s="1"/>
  <c r="W28" i="4"/>
  <c r="W24" i="4"/>
  <c r="W97" i="4" s="1"/>
  <c r="W52" i="4"/>
  <c r="W120" i="4" s="1"/>
  <c r="W18" i="4"/>
  <c r="W91" i="4" s="1"/>
  <c r="W50" i="4"/>
  <c r="W118" i="4" s="1"/>
  <c r="W16" i="4"/>
  <c r="W89" i="4" s="1"/>
  <c r="W62" i="4"/>
  <c r="W130" i="4" s="1"/>
  <c r="W58" i="4"/>
  <c r="W126" i="4" s="1"/>
  <c r="W56" i="4"/>
  <c r="W124" i="4" s="1"/>
  <c r="W60" i="4"/>
  <c r="W128" i="4" s="1"/>
  <c r="W54" i="4"/>
  <c r="W122" i="4" s="1"/>
  <c r="X22" i="4" l="1"/>
  <c r="Y22" i="4" s="1"/>
  <c r="Z22" i="4" s="1"/>
  <c r="Z95" i="4" s="1"/>
  <c r="W95" i="4"/>
  <c r="X20" i="4"/>
  <c r="W93" i="4"/>
  <c r="X28" i="4"/>
  <c r="W101" i="4"/>
  <c r="X15" i="4"/>
  <c r="W87" i="4"/>
  <c r="X49" i="4"/>
  <c r="W116" i="4"/>
  <c r="W132" i="4" s="1"/>
  <c r="X48" i="4"/>
  <c r="AO48" i="4" s="1"/>
  <c r="X14" i="4"/>
  <c r="X29" i="4"/>
  <c r="AO29" i="4" s="1"/>
  <c r="X23" i="4"/>
  <c r="AO23" i="4" s="1"/>
  <c r="W64" i="4"/>
  <c r="X21" i="4"/>
  <c r="AO21" i="4" s="1"/>
  <c r="X27" i="4"/>
  <c r="AO27" i="4" s="1"/>
  <c r="X26" i="4"/>
  <c r="W30" i="4"/>
  <c r="X19" i="4"/>
  <c r="AO19" i="4" s="1"/>
  <c r="X18" i="4"/>
  <c r="X52" i="4"/>
  <c r="AO52" i="4" s="1"/>
  <c r="X53" i="4"/>
  <c r="AO53" i="4" s="1"/>
  <c r="X61" i="4"/>
  <c r="AO61" i="4" s="1"/>
  <c r="X60" i="4"/>
  <c r="AO60" i="4" s="1"/>
  <c r="X55" i="4"/>
  <c r="AO55" i="4" s="1"/>
  <c r="X54" i="4"/>
  <c r="AO54" i="4" s="1"/>
  <c r="X25" i="4"/>
  <c r="AO25" i="4" s="1"/>
  <c r="X24" i="4"/>
  <c r="X17" i="4"/>
  <c r="X16" i="4"/>
  <c r="X63" i="4"/>
  <c r="X62" i="4"/>
  <c r="X57" i="4"/>
  <c r="AO57" i="4" s="1"/>
  <c r="X56" i="4"/>
  <c r="AO56" i="4" s="1"/>
  <c r="X51" i="4"/>
  <c r="X50" i="4"/>
  <c r="X59" i="4"/>
  <c r="X58" i="4"/>
  <c r="X118" i="4" l="1"/>
  <c r="AM118" i="4" s="1"/>
  <c r="AO50" i="4"/>
  <c r="X91" i="4"/>
  <c r="Y91" i="4" s="1"/>
  <c r="AO18" i="4"/>
  <c r="X119" i="4"/>
  <c r="AF119" i="4" s="1"/>
  <c r="AO51" i="4"/>
  <c r="X87" i="4"/>
  <c r="Y87" i="4" s="1"/>
  <c r="AO14" i="4"/>
  <c r="X99" i="4"/>
  <c r="Y99" i="4" s="1"/>
  <c r="AO26" i="4"/>
  <c r="X101" i="4"/>
  <c r="AO28" i="4"/>
  <c r="X131" i="4"/>
  <c r="Y131" i="4" s="1"/>
  <c r="AO63" i="4"/>
  <c r="X93" i="4"/>
  <c r="Y93" i="4" s="1"/>
  <c r="AO20" i="4"/>
  <c r="X126" i="4"/>
  <c r="AI126" i="4" s="1"/>
  <c r="AO58" i="4"/>
  <c r="X89" i="4"/>
  <c r="AM89" i="4" s="1"/>
  <c r="AO16" i="4"/>
  <c r="X97" i="4"/>
  <c r="AO24" i="4"/>
  <c r="X88" i="4"/>
  <c r="AK88" i="4" s="1"/>
  <c r="AO15" i="4"/>
  <c r="X130" i="4"/>
  <c r="Y130" i="4" s="1"/>
  <c r="AO62" i="4"/>
  <c r="X127" i="4"/>
  <c r="AE127" i="4" s="1"/>
  <c r="AO59" i="4"/>
  <c r="X90" i="4"/>
  <c r="Y90" i="4" s="1"/>
  <c r="AO17" i="4"/>
  <c r="X117" i="4"/>
  <c r="AH117" i="4" s="1"/>
  <c r="AO49" i="4"/>
  <c r="X95" i="4"/>
  <c r="Y95" i="4" s="1"/>
  <c r="AO22" i="4"/>
  <c r="Y15" i="4"/>
  <c r="Z15" i="4" s="1"/>
  <c r="Z88" i="4" s="1"/>
  <c r="Y20" i="4"/>
  <c r="Z20" i="4" s="1"/>
  <c r="Z93" i="4" s="1"/>
  <c r="W103" i="4"/>
  <c r="W134" i="4" s="1"/>
  <c r="AI49" i="4"/>
  <c r="Y28" i="4"/>
  <c r="Z28" i="4" s="1"/>
  <c r="Z101" i="4" s="1"/>
  <c r="Y49" i="4"/>
  <c r="Z49" i="4" s="1"/>
  <c r="Z117" i="4" s="1"/>
  <c r="AB49" i="4"/>
  <c r="AH49" i="4"/>
  <c r="Y19" i="4"/>
  <c r="Z19" i="4" s="1"/>
  <c r="Z92" i="4" s="1"/>
  <c r="X92" i="4"/>
  <c r="AL49" i="4"/>
  <c r="Y56" i="4"/>
  <c r="Z56" i="4" s="1"/>
  <c r="Z124" i="4" s="1"/>
  <c r="X124" i="4"/>
  <c r="Y54" i="4"/>
  <c r="Z54" i="4" s="1"/>
  <c r="Z122" i="4" s="1"/>
  <c r="X122" i="4"/>
  <c r="Y21" i="4"/>
  <c r="Z21" i="4" s="1"/>
  <c r="Z94" i="4" s="1"/>
  <c r="X94" i="4"/>
  <c r="AD49" i="4"/>
  <c r="Y48" i="4"/>
  <c r="Z48" i="4" s="1"/>
  <c r="Z116" i="4" s="1"/>
  <c r="X116" i="4"/>
  <c r="AG49" i="4"/>
  <c r="Y52" i="4"/>
  <c r="Z52" i="4" s="1"/>
  <c r="Z120" i="4" s="1"/>
  <c r="X120" i="4"/>
  <c r="Y57" i="4"/>
  <c r="Z57" i="4" s="1"/>
  <c r="Z125" i="4" s="1"/>
  <c r="X125" i="4"/>
  <c r="Y29" i="4"/>
  <c r="Z29" i="4" s="1"/>
  <c r="Z102" i="4" s="1"/>
  <c r="X102" i="4"/>
  <c r="Y60" i="4"/>
  <c r="Z60" i="4" s="1"/>
  <c r="Z128" i="4" s="1"/>
  <c r="X128" i="4"/>
  <c r="AC49" i="4"/>
  <c r="Y53" i="4"/>
  <c r="Z53" i="4" s="1"/>
  <c r="Z121" i="4" s="1"/>
  <c r="X121" i="4"/>
  <c r="AF49" i="4"/>
  <c r="Y25" i="4"/>
  <c r="Z25" i="4" s="1"/>
  <c r="Z98" i="4" s="1"/>
  <c r="X98" i="4"/>
  <c r="AE49" i="4"/>
  <c r="Y55" i="4"/>
  <c r="Z55" i="4" s="1"/>
  <c r="Z123" i="4" s="1"/>
  <c r="X123" i="4"/>
  <c r="AK49" i="4"/>
  <c r="Y61" i="4"/>
  <c r="Z61" i="4" s="1"/>
  <c r="Z129" i="4" s="1"/>
  <c r="X129" i="4"/>
  <c r="Y27" i="4"/>
  <c r="Z27" i="4" s="1"/>
  <c r="Z100" i="4" s="1"/>
  <c r="X100" i="4"/>
  <c r="Y23" i="4"/>
  <c r="Z23" i="4" s="1"/>
  <c r="Z96" i="4" s="1"/>
  <c r="X96" i="4"/>
  <c r="AJ49" i="4"/>
  <c r="Y14" i="4"/>
  <c r="Z14" i="4" s="1"/>
  <c r="Z87" i="4" s="1"/>
  <c r="X30" i="4"/>
  <c r="AC63" i="4"/>
  <c r="AK63" i="4"/>
  <c r="AD63" i="4"/>
  <c r="AL63" i="4"/>
  <c r="AF63" i="4"/>
  <c r="AE63" i="4"/>
  <c r="AB63" i="4"/>
  <c r="AH63" i="4"/>
  <c r="AI63" i="4"/>
  <c r="AG63" i="4"/>
  <c r="AJ63" i="4"/>
  <c r="Y63" i="4"/>
  <c r="Z63" i="4" s="1"/>
  <c r="Z131" i="4" s="1"/>
  <c r="AE58" i="4"/>
  <c r="AF58" i="4"/>
  <c r="AH58" i="4"/>
  <c r="AG58" i="4"/>
  <c r="AJ58" i="4"/>
  <c r="AC58" i="4"/>
  <c r="AK58" i="4"/>
  <c r="AD58" i="4"/>
  <c r="AB58" i="4"/>
  <c r="AI58" i="4"/>
  <c r="AL58" i="4"/>
  <c r="AH27" i="4"/>
  <c r="AI27" i="4"/>
  <c r="AK27" i="4"/>
  <c r="AB27" i="4"/>
  <c r="AJ27" i="4"/>
  <c r="AC27" i="4"/>
  <c r="AE27" i="4"/>
  <c r="AD27" i="4"/>
  <c r="AF27" i="4"/>
  <c r="AG27" i="4"/>
  <c r="AL27" i="4"/>
  <c r="AG52" i="4"/>
  <c r="AH52" i="4"/>
  <c r="AJ52" i="4"/>
  <c r="AI52" i="4"/>
  <c r="AD52" i="4"/>
  <c r="AL52" i="4"/>
  <c r="AE52" i="4"/>
  <c r="AC52" i="4"/>
  <c r="AB52" i="4"/>
  <c r="AF52" i="4"/>
  <c r="AK52" i="4"/>
  <c r="AE53" i="4"/>
  <c r="AB53" i="4"/>
  <c r="AF53" i="4"/>
  <c r="AG53" i="4"/>
  <c r="AH53" i="4"/>
  <c r="AJ53" i="4"/>
  <c r="AC53" i="4"/>
  <c r="AK53" i="4"/>
  <c r="AL53" i="4"/>
  <c r="AI53" i="4"/>
  <c r="AD53" i="4"/>
  <c r="AC50" i="4"/>
  <c r="AK50" i="4"/>
  <c r="AD50" i="4"/>
  <c r="AL50" i="4"/>
  <c r="AF50" i="4"/>
  <c r="AE50" i="4"/>
  <c r="AH50" i="4"/>
  <c r="AI50" i="4"/>
  <c r="AB50" i="4"/>
  <c r="AJ50" i="4"/>
  <c r="AG50" i="4"/>
  <c r="AI51" i="4"/>
  <c r="AL51" i="4"/>
  <c r="AJ51" i="4"/>
  <c r="AC51" i="4"/>
  <c r="AK51" i="4"/>
  <c r="AD51" i="4"/>
  <c r="AF51" i="4"/>
  <c r="AB51" i="4"/>
  <c r="AG51" i="4"/>
  <c r="AE51" i="4"/>
  <c r="AH51" i="4"/>
  <c r="W69" i="4"/>
  <c r="AD29" i="4"/>
  <c r="AL29" i="4"/>
  <c r="AE29" i="4"/>
  <c r="AB29" i="4"/>
  <c r="AF29" i="4"/>
  <c r="AG29" i="4"/>
  <c r="AI29" i="4"/>
  <c r="AJ29" i="4"/>
  <c r="AK29" i="4"/>
  <c r="AC29" i="4"/>
  <c r="AH29" i="4"/>
  <c r="AG61" i="4"/>
  <c r="AH61" i="4"/>
  <c r="AI61" i="4"/>
  <c r="AJ61" i="4"/>
  <c r="AD61" i="4"/>
  <c r="AL61" i="4"/>
  <c r="AE61" i="4"/>
  <c r="AF61" i="4"/>
  <c r="AB61" i="4"/>
  <c r="AK61" i="4"/>
  <c r="AC61" i="4"/>
  <c r="Y24" i="4"/>
  <c r="Z24" i="4" s="1"/>
  <c r="Z97" i="4" s="1"/>
  <c r="X64" i="4"/>
  <c r="Y50" i="4"/>
  <c r="Z50" i="4" s="1"/>
  <c r="Z118" i="4" s="1"/>
  <c r="Y59" i="4"/>
  <c r="Z59" i="4" s="1"/>
  <c r="Z127" i="4" s="1"/>
  <c r="Y16" i="4"/>
  <c r="Z16" i="4" s="1"/>
  <c r="Z89" i="4" s="1"/>
  <c r="Y51" i="4"/>
  <c r="Z51" i="4" s="1"/>
  <c r="Z119" i="4" s="1"/>
  <c r="AJ18" i="4"/>
  <c r="AC18" i="4"/>
  <c r="AK18" i="4"/>
  <c r="AD18" i="4"/>
  <c r="AL18" i="4"/>
  <c r="AE18" i="4"/>
  <c r="AG18" i="4"/>
  <c r="AH18" i="4"/>
  <c r="AB18" i="4"/>
  <c r="AI18" i="4"/>
  <c r="AF18" i="4"/>
  <c r="AC54" i="4"/>
  <c r="AK54" i="4"/>
  <c r="AF54" i="4"/>
  <c r="AD54" i="4"/>
  <c r="AL54" i="4"/>
  <c r="AE54" i="4"/>
  <c r="AB54" i="4"/>
  <c r="AH54" i="4"/>
  <c r="AI54" i="4"/>
  <c r="AG54" i="4"/>
  <c r="AJ54" i="4"/>
  <c r="Y58" i="4"/>
  <c r="Z58" i="4" s="1"/>
  <c r="Z126" i="4" s="1"/>
  <c r="AE62" i="4"/>
  <c r="AH62" i="4"/>
  <c r="AF62" i="4"/>
  <c r="AG62" i="4"/>
  <c r="AB62" i="4"/>
  <c r="AJ62" i="4"/>
  <c r="AC62" i="4"/>
  <c r="AK62" i="4"/>
  <c r="AL62" i="4"/>
  <c r="AD62" i="4"/>
  <c r="AI62" i="4"/>
  <c r="AI60" i="4"/>
  <c r="AD60" i="4"/>
  <c r="AJ60" i="4"/>
  <c r="AL60" i="4"/>
  <c r="AC60" i="4"/>
  <c r="AK60" i="4"/>
  <c r="AF60" i="4"/>
  <c r="AB60" i="4"/>
  <c r="AG60" i="4"/>
  <c r="AH60" i="4"/>
  <c r="AE60" i="4"/>
  <c r="Y26" i="4"/>
  <c r="Z26" i="4" s="1"/>
  <c r="Z99" i="4" s="1"/>
  <c r="Y17" i="4"/>
  <c r="Z17" i="4" s="1"/>
  <c r="Z90" i="4" s="1"/>
  <c r="Y62" i="4"/>
  <c r="Z62" i="4" s="1"/>
  <c r="Z130" i="4" s="1"/>
  <c r="Y18" i="4"/>
  <c r="Z18" i="4" s="1"/>
  <c r="Z91" i="4" s="1"/>
  <c r="AE118" i="4" l="1"/>
  <c r="AL130" i="4"/>
  <c r="AH126" i="4"/>
  <c r="Y118" i="4"/>
  <c r="AG126" i="4"/>
  <c r="AJ118" i="4"/>
  <c r="AL126" i="4"/>
  <c r="AE130" i="4"/>
  <c r="AC118" i="4"/>
  <c r="AB126" i="4"/>
  <c r="AM126" i="4"/>
  <c r="AC130" i="4"/>
  <c r="AI118" i="4"/>
  <c r="AK126" i="4"/>
  <c r="AF126" i="4"/>
  <c r="AD118" i="4"/>
  <c r="AJ126" i="4"/>
  <c r="AE126" i="4"/>
  <c r="AH130" i="4"/>
  <c r="AB130" i="4"/>
  <c r="AH118" i="4"/>
  <c r="AD130" i="4"/>
  <c r="AH91" i="4"/>
  <c r="AD126" i="4"/>
  <c r="Y126" i="4"/>
  <c r="AG130" i="4"/>
  <c r="AJ130" i="4"/>
  <c r="AB118" i="4"/>
  <c r="AF118" i="4"/>
  <c r="AC126" i="4"/>
  <c r="AF130" i="4"/>
  <c r="AK130" i="4"/>
  <c r="AL118" i="4"/>
  <c r="AG118" i="4"/>
  <c r="AM130" i="4"/>
  <c r="AI130" i="4"/>
  <c r="AK118" i="4"/>
  <c r="AK89" i="4"/>
  <c r="AC89" i="4"/>
  <c r="AB91" i="4"/>
  <c r="AG89" i="4"/>
  <c r="AJ131" i="4"/>
  <c r="AF131" i="4"/>
  <c r="AH127" i="4"/>
  <c r="AD131" i="4"/>
  <c r="AF127" i="4"/>
  <c r="AG127" i="4"/>
  <c r="AE91" i="4"/>
  <c r="AL89" i="4"/>
  <c r="AK127" i="4"/>
  <c r="Y101" i="4"/>
  <c r="AF91" i="4"/>
  <c r="AB89" i="4"/>
  <c r="AL127" i="4"/>
  <c r="AI89" i="4"/>
  <c r="AC127" i="4"/>
  <c r="AO64" i="4"/>
  <c r="AO30" i="4"/>
  <c r="AG119" i="4"/>
  <c r="AC91" i="4"/>
  <c r="AE89" i="4"/>
  <c r="AM119" i="4"/>
  <c r="AD127" i="4"/>
  <c r="Y89" i="4"/>
  <c r="AM91" i="4"/>
  <c r="AG88" i="4"/>
  <c r="AD119" i="4"/>
  <c r="AI127" i="4"/>
  <c r="Y127" i="4"/>
  <c r="AC88" i="4"/>
  <c r="AK91" i="4"/>
  <c r="AJ91" i="4"/>
  <c r="AH89" i="4"/>
  <c r="AI88" i="4"/>
  <c r="AE119" i="4"/>
  <c r="AB127" i="4"/>
  <c r="AJ127" i="4"/>
  <c r="AE88" i="4"/>
  <c r="AM131" i="4"/>
  <c r="AD91" i="4"/>
  <c r="AI91" i="4"/>
  <c r="AJ89" i="4"/>
  <c r="AF89" i="4"/>
  <c r="AK119" i="4"/>
  <c r="AM127" i="4"/>
  <c r="AB117" i="4"/>
  <c r="AL131" i="4"/>
  <c r="AL91" i="4"/>
  <c r="AG91" i="4"/>
  <c r="AD89" i="4"/>
  <c r="AL117" i="4"/>
  <c r="AM88" i="4"/>
  <c r="AI119" i="4"/>
  <c r="AE131" i="4"/>
  <c r="AH131" i="4"/>
  <c r="Y119" i="4"/>
  <c r="AL88" i="4"/>
  <c r="AH119" i="4"/>
  <c r="AL119" i="4"/>
  <c r="Y97" i="4"/>
  <c r="AE117" i="4"/>
  <c r="AJ117" i="4"/>
  <c r="AJ88" i="4"/>
  <c r="AD117" i="4"/>
  <c r="AH88" i="4"/>
  <c r="AK117" i="4"/>
  <c r="AI131" i="4"/>
  <c r="AC119" i="4"/>
  <c r="AC117" i="4"/>
  <c r="AC131" i="4"/>
  <c r="AG131" i="4"/>
  <c r="AD88" i="4"/>
  <c r="Y88" i="4"/>
  <c r="AB119" i="4"/>
  <c r="AJ119" i="4"/>
  <c r="AM117" i="4"/>
  <c r="AI117" i="4"/>
  <c r="AF88" i="4"/>
  <c r="Y117" i="4"/>
  <c r="AB88" i="4"/>
  <c r="AF117" i="4"/>
  <c r="AK131" i="4"/>
  <c r="AB131" i="4"/>
  <c r="AG117" i="4"/>
  <c r="X103" i="4"/>
  <c r="Z103" i="4"/>
  <c r="X132" i="4"/>
  <c r="Z132" i="4"/>
  <c r="AD100" i="4"/>
  <c r="AL100" i="4"/>
  <c r="AE100" i="4"/>
  <c r="AM100" i="4"/>
  <c r="AB100" i="4"/>
  <c r="AG100" i="4"/>
  <c r="AK100" i="4"/>
  <c r="AH100" i="4"/>
  <c r="AI100" i="4"/>
  <c r="AC100" i="4"/>
  <c r="AF100" i="4"/>
  <c r="AJ100" i="4"/>
  <c r="Y100" i="4"/>
  <c r="Y116" i="4"/>
  <c r="Y124" i="4"/>
  <c r="Y125" i="4"/>
  <c r="Y123" i="4"/>
  <c r="AD92" i="4"/>
  <c r="AL92" i="4"/>
  <c r="AE92" i="4"/>
  <c r="AM92" i="4"/>
  <c r="AB92" i="4"/>
  <c r="AF92" i="4"/>
  <c r="AG92" i="4"/>
  <c r="AC92" i="4"/>
  <c r="AH92" i="4"/>
  <c r="AI92" i="4"/>
  <c r="AJ92" i="4"/>
  <c r="AK92" i="4"/>
  <c r="Y92" i="4"/>
  <c r="AI122" i="4"/>
  <c r="AK122" i="4"/>
  <c r="AJ122" i="4"/>
  <c r="AB122" i="4"/>
  <c r="AC122" i="4"/>
  <c r="AD122" i="4"/>
  <c r="AL122" i="4"/>
  <c r="AE122" i="4"/>
  <c r="AM122" i="4"/>
  <c r="AF122" i="4"/>
  <c r="AG122" i="4"/>
  <c r="AH122" i="4"/>
  <c r="Y122" i="4"/>
  <c r="AF102" i="4"/>
  <c r="AG102" i="4"/>
  <c r="AI102" i="4"/>
  <c r="AC102" i="4"/>
  <c r="AD102" i="4"/>
  <c r="AB102" i="4"/>
  <c r="AE102" i="4"/>
  <c r="AK102" i="4"/>
  <c r="AL102" i="4"/>
  <c r="AM102" i="4"/>
  <c r="AH102" i="4"/>
  <c r="AJ102" i="4"/>
  <c r="AD129" i="4"/>
  <c r="AL129" i="4"/>
  <c r="AF129" i="4"/>
  <c r="AE129" i="4"/>
  <c r="AM129" i="4"/>
  <c r="AG129" i="4"/>
  <c r="AH129" i="4"/>
  <c r="AK129" i="4"/>
  <c r="AB129" i="4"/>
  <c r="AC129" i="4"/>
  <c r="AI129" i="4"/>
  <c r="AJ129" i="4"/>
  <c r="Y129" i="4"/>
  <c r="AG128" i="4"/>
  <c r="AH128" i="4"/>
  <c r="AI128" i="4"/>
  <c r="AJ128" i="4"/>
  <c r="AB128" i="4"/>
  <c r="AC128" i="4"/>
  <c r="AK128" i="4"/>
  <c r="AD128" i="4"/>
  <c r="AF128" i="4"/>
  <c r="AE128" i="4"/>
  <c r="AL128" i="4"/>
  <c r="AM128" i="4"/>
  <c r="Y128" i="4"/>
  <c r="Y96" i="4"/>
  <c r="Y98" i="4"/>
  <c r="Y102" i="4"/>
  <c r="Y121" i="4"/>
  <c r="AD121" i="4"/>
  <c r="AL121" i="4"/>
  <c r="AF121" i="4"/>
  <c r="AE121" i="4"/>
  <c r="AM121" i="4"/>
  <c r="AG121" i="4"/>
  <c r="AH121" i="4"/>
  <c r="AC121" i="4"/>
  <c r="AI121" i="4"/>
  <c r="AB121" i="4"/>
  <c r="AJ121" i="4"/>
  <c r="AK121" i="4"/>
  <c r="AG120" i="4"/>
  <c r="AH120" i="4"/>
  <c r="AI120" i="4"/>
  <c r="AJ120" i="4"/>
  <c r="AB120" i="4"/>
  <c r="AC120" i="4"/>
  <c r="AK120" i="4"/>
  <c r="AE120" i="4"/>
  <c r="AL120" i="4"/>
  <c r="AF120" i="4"/>
  <c r="AD120" i="4"/>
  <c r="AM120" i="4"/>
  <c r="Y120" i="4"/>
  <c r="Y94" i="4"/>
  <c r="Z64" i="4"/>
  <c r="X69" i="4"/>
  <c r="D4" i="11" s="1"/>
  <c r="D10" i="11" s="1"/>
  <c r="Y64" i="4"/>
  <c r="Z30" i="4"/>
  <c r="Y30" i="4"/>
  <c r="AO69" i="4" l="1"/>
  <c r="X134" i="4"/>
  <c r="Y103" i="4"/>
  <c r="Y132" i="4"/>
  <c r="Z134" i="4"/>
  <c r="Y69" i="4"/>
  <c r="Z69" i="4"/>
  <c r="E4" i="11" s="1"/>
  <c r="Y134" i="4" l="1"/>
  <c r="AI19" i="4"/>
  <c r="AK19" i="4"/>
  <c r="AC19" i="4"/>
  <c r="AJ19" i="4"/>
  <c r="AE19" i="4"/>
  <c r="AF19" i="4"/>
  <c r="AH19" i="4"/>
  <c r="AG19" i="4"/>
  <c r="AL19" i="4"/>
  <c r="AB19" i="4"/>
  <c r="AD19" i="4"/>
  <c r="AY34" i="7" l="1"/>
  <c r="AZ34" i="7" s="1"/>
  <c r="AY35" i="7"/>
  <c r="AZ35" i="7" s="1"/>
  <c r="AY36" i="7"/>
  <c r="AZ36" i="7" s="1"/>
  <c r="AY37" i="7"/>
  <c r="AZ37" i="7" s="1"/>
  <c r="AF48" i="4"/>
  <c r="AE59" i="4"/>
  <c r="AF59" i="4"/>
  <c r="AH59" i="4"/>
  <c r="AI59" i="4"/>
  <c r="AC59" i="4"/>
  <c r="AB59" i="4"/>
  <c r="AJ59" i="4"/>
  <c r="AK59" i="4"/>
  <c r="AG59" i="4"/>
  <c r="AD59" i="4"/>
  <c r="AL59" i="4"/>
  <c r="AC16" i="4"/>
  <c r="AK16" i="4"/>
  <c r="AJ16" i="4"/>
  <c r="AF16" i="4"/>
  <c r="AG16" i="4"/>
  <c r="AD16" i="4"/>
  <c r="AB16" i="4"/>
  <c r="AH16" i="4"/>
  <c r="AL16" i="4"/>
  <c r="AI16" i="4"/>
  <c r="AE16" i="4"/>
  <c r="CV73" i="7" l="1"/>
  <c r="CH73" i="7"/>
  <c r="CX73" i="7"/>
  <c r="CJ73" i="7"/>
  <c r="DD73" i="7"/>
  <c r="DH73" i="7"/>
  <c r="CL73" i="7"/>
  <c r="DF73" i="7"/>
  <c r="CN73" i="7"/>
  <c r="CT73" i="7"/>
  <c r="CP73" i="7"/>
  <c r="CR73" i="7"/>
  <c r="CZ73" i="7"/>
  <c r="DB73" i="7"/>
  <c r="CF73" i="7"/>
  <c r="CR72" i="7"/>
  <c r="DH72" i="7"/>
  <c r="CT72" i="7"/>
  <c r="CN72" i="7"/>
  <c r="CF72" i="7"/>
  <c r="CV72" i="7"/>
  <c r="CP72" i="7"/>
  <c r="CH72" i="7"/>
  <c r="DB72" i="7"/>
  <c r="CX72" i="7"/>
  <c r="DF72" i="7"/>
  <c r="CZ72" i="7"/>
  <c r="DD72" i="7"/>
  <c r="CJ72" i="7"/>
  <c r="CL72" i="7"/>
  <c r="CN71" i="7"/>
  <c r="DD71" i="7"/>
  <c r="CP71" i="7"/>
  <c r="DF71" i="7"/>
  <c r="CV71" i="7"/>
  <c r="CX71" i="7"/>
  <c r="CF71" i="7"/>
  <c r="CZ71" i="7"/>
  <c r="CL71" i="7"/>
  <c r="CH71" i="7"/>
  <c r="CR71" i="7"/>
  <c r="CJ71" i="7"/>
  <c r="CT71" i="7"/>
  <c r="DH71" i="7"/>
  <c r="DB71" i="7"/>
  <c r="CJ70" i="7"/>
  <c r="CZ70" i="7"/>
  <c r="CL70" i="7"/>
  <c r="DB70" i="7"/>
  <c r="DD70" i="7"/>
  <c r="DH70" i="7"/>
  <c r="CH70" i="7"/>
  <c r="DF70" i="7"/>
  <c r="CN70" i="7"/>
  <c r="CT70" i="7"/>
  <c r="CF70" i="7"/>
  <c r="CP70" i="7"/>
  <c r="CR70" i="7"/>
  <c r="CV70" i="7"/>
  <c r="CX70" i="7"/>
  <c r="BP37" i="7"/>
  <c r="BR37" i="7"/>
  <c r="BH37" i="7"/>
  <c r="BJ37" i="7"/>
  <c r="BL37" i="7"/>
  <c r="BN37" i="7"/>
  <c r="BF37" i="7"/>
  <c r="BH35" i="7"/>
  <c r="BF35" i="7"/>
  <c r="BJ35" i="7"/>
  <c r="BN35" i="7"/>
  <c r="BL35" i="7"/>
  <c r="BP35" i="7"/>
  <c r="BR35" i="7"/>
  <c r="BL36" i="7"/>
  <c r="BN36" i="7"/>
  <c r="BR36" i="7"/>
  <c r="BH36" i="7"/>
  <c r="BJ36" i="7"/>
  <c r="BP36" i="7"/>
  <c r="BF36" i="7"/>
  <c r="BF34" i="7"/>
  <c r="BJ34" i="7"/>
  <c r="BP34" i="7"/>
  <c r="BR34" i="7"/>
  <c r="BH34" i="7"/>
  <c r="BL34" i="7"/>
  <c r="BN34" i="7"/>
  <c r="AL101" i="4"/>
  <c r="AM101" i="4"/>
  <c r="AE101" i="4"/>
  <c r="AG101" i="4"/>
  <c r="AH101" i="4"/>
  <c r="AD101" i="4"/>
  <c r="AF101" i="4"/>
  <c r="AK101" i="4"/>
  <c r="AI101" i="4"/>
  <c r="AB101" i="4"/>
  <c r="AC101" i="4"/>
  <c r="AJ101" i="4"/>
  <c r="AC28" i="4"/>
  <c r="AG28" i="4"/>
  <c r="AH28" i="4"/>
  <c r="AF28" i="4"/>
  <c r="AL28" i="4"/>
  <c r="AD28" i="4"/>
  <c r="AE28" i="4"/>
  <c r="AJ28" i="4"/>
  <c r="AK28" i="4"/>
  <c r="AI28" i="4"/>
  <c r="AB28" i="4"/>
  <c r="AL99" i="4"/>
  <c r="AE99" i="4"/>
  <c r="AH99" i="4"/>
  <c r="AC99" i="4"/>
  <c r="AK99" i="4"/>
  <c r="AF99" i="4"/>
  <c r="AM99" i="4"/>
  <c r="AG99" i="4"/>
  <c r="AJ99" i="4"/>
  <c r="AD99" i="4"/>
  <c r="AB99" i="4"/>
  <c r="AI99" i="4"/>
  <c r="AD26" i="4"/>
  <c r="AE26" i="4"/>
  <c r="AF26" i="4"/>
  <c r="AK26" i="4"/>
  <c r="AL26" i="4"/>
  <c r="AG26" i="4"/>
  <c r="AJ26" i="4"/>
  <c r="AH26" i="4"/>
  <c r="AB26" i="4"/>
  <c r="AC26" i="4"/>
  <c r="AI26" i="4"/>
  <c r="AH48" i="4"/>
  <c r="AB48" i="4"/>
  <c r="AC48" i="4"/>
  <c r="AK48" i="4"/>
  <c r="AE48" i="4"/>
  <c r="AE87" i="4"/>
  <c r="AI87" i="4"/>
  <c r="AC87" i="4"/>
  <c r="AD87" i="4"/>
  <c r="AJ87" i="4"/>
  <c r="AL87" i="4"/>
  <c r="AH87" i="4"/>
  <c r="AK87" i="4"/>
  <c r="AM87" i="4"/>
  <c r="AF87" i="4"/>
  <c r="AG87" i="4"/>
  <c r="AB87" i="4"/>
  <c r="AG48" i="4"/>
  <c r="AD48" i="4"/>
  <c r="AE116" i="4"/>
  <c r="AI116" i="4"/>
  <c r="AK116" i="4"/>
  <c r="AD116" i="4"/>
  <c r="AB116" i="4"/>
  <c r="AL116" i="4"/>
  <c r="AG116" i="4"/>
  <c r="AH116" i="4"/>
  <c r="AJ116" i="4"/>
  <c r="AM116" i="4"/>
  <c r="AF116" i="4"/>
  <c r="AC116" i="4"/>
  <c r="AL48" i="4"/>
  <c r="AI48" i="4"/>
  <c r="AJ48" i="4"/>
  <c r="AK15" i="4"/>
  <c r="AE15" i="4"/>
  <c r="AF15" i="4"/>
  <c r="AL15" i="4"/>
  <c r="AH15" i="4"/>
  <c r="AB15" i="4"/>
  <c r="AC15" i="4"/>
  <c r="AD15" i="4"/>
  <c r="AI15" i="4"/>
  <c r="AG15" i="4"/>
  <c r="AJ15" i="4"/>
  <c r="AK14" i="4"/>
  <c r="AG14" i="4"/>
  <c r="AC14" i="4"/>
  <c r="AB14" i="4"/>
  <c r="AL14" i="4"/>
  <c r="AJ14" i="4"/>
  <c r="AD14" i="4"/>
  <c r="AE14" i="4"/>
  <c r="AI14" i="4"/>
  <c r="AF14" i="4"/>
  <c r="AH14" i="4"/>
  <c r="BG84" i="6" l="1"/>
  <c r="BD84" i="6"/>
  <c r="BA84" i="6"/>
  <c r="BH84" i="6"/>
  <c r="BI84" i="6"/>
  <c r="BE84" i="6"/>
  <c r="BK84" i="6"/>
  <c r="BB84" i="6"/>
  <c r="BF84" i="6"/>
  <c r="BJ84" i="6"/>
  <c r="AZ84" i="6"/>
  <c r="BC84" i="6"/>
  <c r="AH68" i="6" l="1"/>
  <c r="AG68" i="6"/>
  <c r="AC68" i="6"/>
  <c r="AE68" i="6"/>
  <c r="AI68" i="6"/>
  <c r="AF68" i="6"/>
  <c r="AD68" i="6"/>
  <c r="AB68" i="6"/>
  <c r="AL68" i="6"/>
  <c r="AJ68" i="6"/>
  <c r="AK68" i="6"/>
  <c r="AC71" i="6"/>
  <c r="AH71" i="6"/>
  <c r="AG71" i="6"/>
  <c r="AJ71" i="6"/>
  <c r="AF71" i="6"/>
  <c r="AB71" i="6"/>
  <c r="AD71" i="6"/>
  <c r="AK71" i="6"/>
  <c r="AE71" i="6"/>
  <c r="AL71" i="6"/>
  <c r="AI71" i="6"/>
  <c r="AY30" i="7" l="1"/>
  <c r="AZ30" i="7" s="1"/>
  <c r="AY31" i="7"/>
  <c r="AZ31" i="7" s="1"/>
  <c r="CN67" i="7" l="1"/>
  <c r="DD67" i="7"/>
  <c r="DF67" i="7"/>
  <c r="CP67" i="7"/>
  <c r="CF67" i="7"/>
  <c r="CH67" i="7"/>
  <c r="CX67" i="7"/>
  <c r="CT67" i="7"/>
  <c r="CZ67" i="7"/>
  <c r="CV67" i="7"/>
  <c r="CJ67" i="7"/>
  <c r="DB67" i="7"/>
  <c r="DH67" i="7"/>
  <c r="CL67" i="7"/>
  <c r="CR67" i="7"/>
  <c r="CJ66" i="7"/>
  <c r="CZ66" i="7"/>
  <c r="CL66" i="7"/>
  <c r="DB66" i="7"/>
  <c r="CT66" i="7"/>
  <c r="CV66" i="7"/>
  <c r="CX66" i="7"/>
  <c r="DD66" i="7"/>
  <c r="CN66" i="7"/>
  <c r="CH66" i="7"/>
  <c r="CP66" i="7"/>
  <c r="CF66" i="7"/>
  <c r="CR66" i="7"/>
  <c r="DF66" i="7"/>
  <c r="DH66" i="7"/>
  <c r="BH31" i="7"/>
  <c r="BJ31" i="7"/>
  <c r="BN31" i="7"/>
  <c r="BF31" i="7"/>
  <c r="BR31" i="7"/>
  <c r="BL31" i="7"/>
  <c r="BP31" i="7"/>
  <c r="AY32" i="7"/>
  <c r="AZ32" i="7" s="1"/>
  <c r="AY33" i="7"/>
  <c r="AZ33" i="7" s="1"/>
  <c r="CV69" i="7" l="1"/>
  <c r="CH69" i="7"/>
  <c r="CX69" i="7"/>
  <c r="CN69" i="7"/>
  <c r="DH69" i="7"/>
  <c r="CR69" i="7"/>
  <c r="CP69" i="7"/>
  <c r="DB69" i="7"/>
  <c r="CT69" i="7"/>
  <c r="CZ69" i="7"/>
  <c r="CF69" i="7"/>
  <c r="DD69" i="7"/>
  <c r="DF69" i="7"/>
  <c r="CJ69" i="7"/>
  <c r="CL69" i="7"/>
  <c r="CR68" i="7"/>
  <c r="DH68" i="7"/>
  <c r="CF68" i="7"/>
  <c r="CT68" i="7"/>
  <c r="CL68" i="7"/>
  <c r="DB68" i="7"/>
  <c r="CP68" i="7"/>
  <c r="CV68" i="7"/>
  <c r="CX68" i="7"/>
  <c r="CH68" i="7"/>
  <c r="DF68" i="7"/>
  <c r="CJ68" i="7"/>
  <c r="CN68" i="7"/>
  <c r="DD68" i="7"/>
  <c r="CZ68" i="7"/>
  <c r="BP33" i="7"/>
  <c r="BR33" i="7"/>
  <c r="BF33" i="7"/>
  <c r="BH33" i="7"/>
  <c r="BJ33" i="7"/>
  <c r="BL33" i="7"/>
  <c r="BN33" i="7"/>
  <c r="BL32" i="7"/>
  <c r="BN32" i="7"/>
  <c r="BR32" i="7"/>
  <c r="BF32" i="7"/>
  <c r="BP32" i="7"/>
  <c r="BH32" i="7"/>
  <c r="BJ32" i="7"/>
  <c r="BJ30" i="7"/>
  <c r="BN30" i="7"/>
  <c r="BR30" i="7"/>
  <c r="BP30" i="7"/>
  <c r="BF30" i="7"/>
  <c r="BH30" i="7"/>
  <c r="BL30" i="7"/>
  <c r="AZ42" i="7"/>
  <c r="AZ129" i="7" s="1"/>
  <c r="E8" i="11" s="1"/>
  <c r="E10" i="11" s="1"/>
  <c r="C8" i="8" s="1"/>
  <c r="AY42" i="7"/>
  <c r="AY129" i="7" s="1"/>
  <c r="C25" i="8" l="1"/>
  <c r="C20" i="8"/>
  <c r="DD143" i="7" l="1"/>
  <c r="CP143" i="7"/>
  <c r="CH143" i="7"/>
  <c r="DF143" i="7"/>
  <c r="CF143" i="7"/>
  <c r="CV143" i="7"/>
  <c r="CJ143" i="7"/>
  <c r="CL143" i="7"/>
  <c r="CR143" i="7"/>
  <c r="CT143" i="7"/>
  <c r="DH143" i="7"/>
  <c r="CZ143" i="7"/>
  <c r="DB143" i="7"/>
  <c r="CX143" i="7"/>
  <c r="CN143" i="7"/>
  <c r="AJ21" i="4"/>
  <c r="AE21" i="4"/>
  <c r="AH21" i="4"/>
  <c r="AL21" i="4"/>
  <c r="AC21" i="4"/>
  <c r="AF21" i="4"/>
  <c r="AB21" i="4"/>
  <c r="AD21" i="4"/>
  <c r="AK21" i="4"/>
  <c r="AI21" i="4"/>
  <c r="AG21" i="4"/>
  <c r="AJ94" i="4"/>
  <c r="AD94" i="4"/>
  <c r="AK94" i="4"/>
  <c r="AE94" i="4"/>
  <c r="AF94" i="4"/>
  <c r="AM94" i="4"/>
  <c r="AG94" i="4"/>
  <c r="AB94" i="4"/>
  <c r="AL94" i="4"/>
  <c r="AH94" i="4"/>
  <c r="AC94" i="4"/>
  <c r="AI94" i="4"/>
  <c r="BR110" i="7"/>
  <c r="BD110" i="7"/>
  <c r="BL110" i="7"/>
  <c r="BB110" i="7"/>
  <c r="BH110" i="7"/>
  <c r="BJ110" i="7"/>
  <c r="BF110" i="7"/>
  <c r="BN110" i="7"/>
  <c r="BP110" i="7"/>
  <c r="CF146" i="7"/>
  <c r="CZ146" i="7"/>
  <c r="CN146" i="7"/>
  <c r="CH146" i="7"/>
  <c r="DF146" i="7"/>
  <c r="CJ146" i="7"/>
  <c r="DH146" i="7"/>
  <c r="DB146" i="7"/>
  <c r="DD146" i="7"/>
  <c r="CV146" i="7"/>
  <c r="CX146" i="7"/>
  <c r="CP146" i="7"/>
  <c r="CL146" i="7"/>
  <c r="CR146" i="7"/>
  <c r="CT146" i="7"/>
  <c r="BH100" i="7"/>
  <c r="BL100" i="7"/>
  <c r="BR100" i="7"/>
  <c r="BB100" i="7"/>
  <c r="BF100" i="7"/>
  <c r="BN100" i="7"/>
  <c r="BJ100" i="7"/>
  <c r="BP100" i="7"/>
  <c r="BD100" i="7"/>
  <c r="CZ136" i="7"/>
  <c r="CF136" i="7"/>
  <c r="DB136" i="7"/>
  <c r="CJ136" i="7"/>
  <c r="CT136" i="7"/>
  <c r="DD136" i="7"/>
  <c r="CL136" i="7"/>
  <c r="CH136" i="7"/>
  <c r="CN136" i="7"/>
  <c r="CP136" i="7"/>
  <c r="CR136" i="7"/>
  <c r="CX136" i="7"/>
  <c r="DH136" i="7"/>
  <c r="DF136" i="7"/>
  <c r="CV136" i="7"/>
  <c r="AL16" i="6"/>
  <c r="AC16" i="6"/>
  <c r="AI16" i="6"/>
  <c r="AF16" i="6"/>
  <c r="AK16" i="6"/>
  <c r="AG16" i="6"/>
  <c r="AH16" i="6"/>
  <c r="AJ16" i="6"/>
  <c r="AE16" i="6"/>
  <c r="AB16" i="6"/>
  <c r="AD16" i="6"/>
  <c r="BE32" i="6"/>
  <c r="BH32" i="6"/>
  <c r="BA32" i="6"/>
  <c r="BB32" i="6"/>
  <c r="BJ32" i="6"/>
  <c r="BC32" i="6"/>
  <c r="AZ32" i="6"/>
  <c r="BD32" i="6"/>
  <c r="BF32" i="6"/>
  <c r="BG32" i="6"/>
  <c r="BI32" i="6"/>
  <c r="BK32" i="6"/>
  <c r="BF112" i="7"/>
  <c r="BN112" i="7"/>
  <c r="BB112" i="7"/>
  <c r="BD112" i="7"/>
  <c r="BH112" i="7"/>
  <c r="BP112" i="7"/>
  <c r="BL112" i="7"/>
  <c r="BR112" i="7"/>
  <c r="BJ112" i="7"/>
  <c r="CJ148" i="7"/>
  <c r="CP148" i="7"/>
  <c r="CH148" i="7"/>
  <c r="CN148" i="7"/>
  <c r="DD148" i="7"/>
  <c r="CR148" i="7"/>
  <c r="CL148" i="7"/>
  <c r="DF148" i="7"/>
  <c r="DH148" i="7"/>
  <c r="CX148" i="7"/>
  <c r="CZ148" i="7"/>
  <c r="DB148" i="7"/>
  <c r="CT148" i="7"/>
  <c r="CF148" i="7"/>
  <c r="CV148" i="7"/>
  <c r="BR29" i="7"/>
  <c r="BH29" i="7"/>
  <c r="BJ29" i="7"/>
  <c r="BF29" i="7"/>
  <c r="BP29" i="7"/>
  <c r="BL29" i="7"/>
  <c r="BN29" i="7"/>
  <c r="CZ65" i="7"/>
  <c r="CR65" i="7"/>
  <c r="CV65" i="7"/>
  <c r="DF65" i="7"/>
  <c r="DB65" i="7"/>
  <c r="CT65" i="7"/>
  <c r="DD65" i="7"/>
  <c r="CN65" i="7"/>
  <c r="CX65" i="7"/>
  <c r="CF65" i="7"/>
  <c r="CH65" i="7"/>
  <c r="DH65" i="7"/>
  <c r="CP65" i="7"/>
  <c r="CJ65" i="7"/>
  <c r="CL65" i="7"/>
  <c r="AG25" i="4"/>
  <c r="AE25" i="4"/>
  <c r="AB25" i="4"/>
  <c r="AI25" i="4"/>
  <c r="AK25" i="4"/>
  <c r="AL25" i="4"/>
  <c r="AF25" i="4"/>
  <c r="AH25" i="4"/>
  <c r="AD25" i="4"/>
  <c r="AJ25" i="4"/>
  <c r="AC25" i="4"/>
  <c r="AC98" i="4"/>
  <c r="AI98" i="4"/>
  <c r="AE98" i="4"/>
  <c r="AK98" i="4"/>
  <c r="AD98" i="4"/>
  <c r="AF98" i="4"/>
  <c r="AM98" i="4"/>
  <c r="AB98" i="4"/>
  <c r="AJ98" i="4"/>
  <c r="AH98" i="4"/>
  <c r="AL98" i="4"/>
  <c r="AG98" i="4"/>
  <c r="AC62" i="6"/>
  <c r="AI62" i="6"/>
  <c r="AF62" i="6"/>
  <c r="AE62" i="6"/>
  <c r="AB62" i="6"/>
  <c r="AH62" i="6"/>
  <c r="AD62" i="6"/>
  <c r="AG62" i="6"/>
  <c r="AJ62" i="6"/>
  <c r="AK62" i="6"/>
  <c r="AL62" i="6"/>
  <c r="AZ78" i="6"/>
  <c r="BC78" i="6"/>
  <c r="BK78" i="6"/>
  <c r="BH78" i="6"/>
  <c r="BB78" i="6"/>
  <c r="BJ78" i="6"/>
  <c r="BG78" i="6"/>
  <c r="BI78" i="6"/>
  <c r="BA78" i="6"/>
  <c r="BD78" i="6"/>
  <c r="BE78" i="6"/>
  <c r="BF78" i="6"/>
  <c r="BP10" i="7"/>
  <c r="BF10" i="7"/>
  <c r="BJ10" i="7"/>
  <c r="BH10" i="7"/>
  <c r="BL10" i="7"/>
  <c r="BN10" i="7"/>
  <c r="BR10" i="7"/>
  <c r="CP46" i="7"/>
  <c r="CH46" i="7"/>
  <c r="DH46" i="7"/>
  <c r="CZ46" i="7"/>
  <c r="CJ46" i="7"/>
  <c r="DF46" i="7"/>
  <c r="CT46" i="7"/>
  <c r="CR46" i="7"/>
  <c r="CV46" i="7"/>
  <c r="DB46" i="7"/>
  <c r="DD46" i="7"/>
  <c r="CF46" i="7"/>
  <c r="CN46" i="7"/>
  <c r="CX46" i="7"/>
  <c r="CL46" i="7"/>
  <c r="AK14" i="6"/>
  <c r="AG14" i="6"/>
  <c r="AL14" i="6"/>
  <c r="AE14" i="6"/>
  <c r="AD14" i="6"/>
  <c r="AH14" i="6"/>
  <c r="AI14" i="6"/>
  <c r="AF14" i="6"/>
  <c r="AJ14" i="6"/>
  <c r="AB14" i="6"/>
  <c r="AC14" i="6"/>
  <c r="BB30" i="6"/>
  <c r="BE30" i="6"/>
  <c r="BI30" i="6"/>
  <c r="BA30" i="6"/>
  <c r="AZ30" i="6"/>
  <c r="BC30" i="6"/>
  <c r="BJ30" i="6"/>
  <c r="BK30" i="6"/>
  <c r="BH30" i="6"/>
  <c r="BD30" i="6"/>
  <c r="BF30" i="6"/>
  <c r="BG30" i="6"/>
  <c r="AF24" i="4"/>
  <c r="AB24" i="4"/>
  <c r="AC24" i="4"/>
  <c r="AG24" i="4"/>
  <c r="AK24" i="4"/>
  <c r="AL24" i="4"/>
  <c r="AD24" i="4"/>
  <c r="AE24" i="4"/>
  <c r="AH24" i="4"/>
  <c r="AJ24" i="4"/>
  <c r="AI24" i="4"/>
  <c r="AM97" i="4"/>
  <c r="AK97" i="4"/>
  <c r="AF97" i="4"/>
  <c r="AL97" i="4"/>
  <c r="AD97" i="4"/>
  <c r="AH97" i="4"/>
  <c r="AI97" i="4"/>
  <c r="AG97" i="4"/>
  <c r="AE97" i="4"/>
  <c r="AC97" i="4"/>
  <c r="AJ97" i="4"/>
  <c r="AB97" i="4"/>
  <c r="AK20" i="4"/>
  <c r="AH20" i="4"/>
  <c r="AE20" i="4"/>
  <c r="AJ20" i="4"/>
  <c r="AC20" i="4"/>
  <c r="AI20" i="4"/>
  <c r="AG20" i="4"/>
  <c r="AF20" i="4"/>
  <c r="AB20" i="4"/>
  <c r="AL20" i="4"/>
  <c r="AD20" i="4"/>
  <c r="AM93" i="4"/>
  <c r="AE93" i="4"/>
  <c r="AI93" i="4"/>
  <c r="AG93" i="4"/>
  <c r="AF93" i="4"/>
  <c r="AK93" i="4"/>
  <c r="AC93" i="4"/>
  <c r="AJ93" i="4"/>
  <c r="AH93" i="4"/>
  <c r="AB93" i="4"/>
  <c r="AL93" i="4"/>
  <c r="AD93" i="4"/>
  <c r="BE34" i="6"/>
  <c r="BB34" i="6"/>
  <c r="BA34" i="6"/>
  <c r="BD34" i="6"/>
  <c r="BJ34" i="6"/>
  <c r="BF34" i="6"/>
  <c r="BC34" i="6"/>
  <c r="BG34" i="6"/>
  <c r="BK34" i="6"/>
  <c r="BH34" i="6"/>
  <c r="AZ34" i="6"/>
  <c r="BI34" i="6"/>
  <c r="AB18" i="6"/>
  <c r="AC18" i="6"/>
  <c r="AK18" i="6"/>
  <c r="AD18" i="6"/>
  <c r="AI18" i="6"/>
  <c r="AL18" i="6"/>
  <c r="AH18" i="6"/>
  <c r="AG18" i="6"/>
  <c r="AE18" i="6"/>
  <c r="AJ18" i="6"/>
  <c r="AF18" i="6"/>
  <c r="AF17" i="4"/>
  <c r="AG17" i="4"/>
  <c r="AI17" i="4"/>
  <c r="AC17" i="4"/>
  <c r="AB17" i="4"/>
  <c r="AH17" i="4"/>
  <c r="AK17" i="4"/>
  <c r="AJ17" i="4"/>
  <c r="AD17" i="4"/>
  <c r="AL17" i="4"/>
  <c r="AE17" i="4"/>
  <c r="AC90" i="4"/>
  <c r="AM90" i="4"/>
  <c r="AD90" i="4"/>
  <c r="AE90" i="4"/>
  <c r="AG90" i="4"/>
  <c r="AF90" i="4"/>
  <c r="AB90" i="4"/>
  <c r="AI90" i="4"/>
  <c r="AK90" i="4"/>
  <c r="AH90" i="4"/>
  <c r="AL90" i="4"/>
  <c r="AJ90" i="4"/>
  <c r="AG55" i="4"/>
  <c r="AL55" i="4"/>
  <c r="AK55" i="4"/>
  <c r="AF55" i="4"/>
  <c r="AE55" i="4"/>
  <c r="AI55" i="4"/>
  <c r="AB55" i="4"/>
  <c r="AH55" i="4"/>
  <c r="AC55" i="4"/>
  <c r="AJ55" i="4"/>
  <c r="AD55" i="4"/>
  <c r="AF123" i="4"/>
  <c r="AK123" i="4"/>
  <c r="AB123" i="4"/>
  <c r="AL123" i="4"/>
  <c r="AE123" i="4"/>
  <c r="AG123" i="4"/>
  <c r="AC123" i="4"/>
  <c r="AH123" i="4"/>
  <c r="AD123" i="4"/>
  <c r="AI123" i="4"/>
  <c r="AJ123" i="4"/>
  <c r="AM123" i="4"/>
  <c r="BJ21" i="7"/>
  <c r="BH21" i="7"/>
  <c r="BL21" i="7"/>
  <c r="BF21" i="7"/>
  <c r="BN21" i="7"/>
  <c r="BP21" i="7"/>
  <c r="BR21" i="7"/>
  <c r="CN57" i="7"/>
  <c r="CH57" i="7"/>
  <c r="DD57" i="7"/>
  <c r="CV57" i="7"/>
  <c r="CJ57" i="7"/>
  <c r="CR57" i="7"/>
  <c r="DH57" i="7"/>
  <c r="CZ57" i="7"/>
  <c r="CP57" i="7"/>
  <c r="CF57" i="7"/>
  <c r="CT57" i="7"/>
  <c r="CX57" i="7"/>
  <c r="DB57" i="7"/>
  <c r="CL57" i="7"/>
  <c r="DF57" i="7"/>
  <c r="AF69" i="6"/>
  <c r="AC69" i="6"/>
  <c r="AK69" i="6"/>
  <c r="AH69" i="6"/>
  <c r="AB69" i="6"/>
  <c r="AE69" i="6"/>
  <c r="AG69" i="6"/>
  <c r="AJ69" i="6"/>
  <c r="AI69" i="6"/>
  <c r="AL69" i="6"/>
  <c r="AD69" i="6"/>
  <c r="BK85" i="6"/>
  <c r="AZ85" i="6"/>
  <c r="BG85" i="6"/>
  <c r="BE85" i="6"/>
  <c r="BH85" i="6"/>
  <c r="BA85" i="6"/>
  <c r="BB85" i="6"/>
  <c r="BC85" i="6"/>
  <c r="BD85" i="6"/>
  <c r="BF85" i="6"/>
  <c r="BJ85" i="6"/>
  <c r="BI85" i="6"/>
  <c r="AF23" i="6"/>
  <c r="AC23" i="6"/>
  <c r="AE23" i="6"/>
  <c r="AI23" i="6"/>
  <c r="AK23" i="6"/>
  <c r="AD23" i="6"/>
  <c r="AJ23" i="6"/>
  <c r="AL23" i="6"/>
  <c r="AH23" i="6"/>
  <c r="AB23" i="6"/>
  <c r="AG23" i="6"/>
  <c r="BI39" i="6"/>
  <c r="BA39" i="6"/>
  <c r="AZ39" i="6"/>
  <c r="BE39" i="6"/>
  <c r="BB39" i="6"/>
  <c r="BK39" i="6"/>
  <c r="BF39" i="6"/>
  <c r="BJ39" i="6"/>
  <c r="BG39" i="6"/>
  <c r="BD39" i="6"/>
  <c r="BH39" i="6"/>
  <c r="BC39" i="6"/>
  <c r="AC56" i="4"/>
  <c r="AE56" i="4"/>
  <c r="AI56" i="4"/>
  <c r="AJ56" i="4"/>
  <c r="AG56" i="4"/>
  <c r="AH56" i="4"/>
  <c r="AK56" i="4"/>
  <c r="AD56" i="4"/>
  <c r="AB56" i="4"/>
  <c r="AL56" i="4"/>
  <c r="AF56" i="4"/>
  <c r="AD124" i="4"/>
  <c r="AM124" i="4"/>
  <c r="AJ124" i="4"/>
  <c r="AC124" i="4"/>
  <c r="AI124" i="4"/>
  <c r="AK124" i="4"/>
  <c r="AB124" i="4"/>
  <c r="AG124" i="4"/>
  <c r="AH124" i="4"/>
  <c r="AF124" i="4"/>
  <c r="AE124" i="4"/>
  <c r="AL124" i="4"/>
  <c r="AJ22" i="6"/>
  <c r="AE22" i="6"/>
  <c r="AB22" i="6"/>
  <c r="AC22" i="6"/>
  <c r="AK22" i="6"/>
  <c r="AG22" i="6"/>
  <c r="AD22" i="6"/>
  <c r="AI22" i="6"/>
  <c r="AL22" i="6"/>
  <c r="AF22" i="6"/>
  <c r="AH22" i="6"/>
  <c r="BA38" i="6"/>
  <c r="AZ38" i="6"/>
  <c r="BI38" i="6"/>
  <c r="BD38" i="6"/>
  <c r="BB38" i="6"/>
  <c r="BG38" i="6"/>
  <c r="BE38" i="6"/>
  <c r="BH38" i="6"/>
  <c r="BC38" i="6"/>
  <c r="BF38" i="6"/>
  <c r="BK38" i="6"/>
  <c r="BJ38" i="6"/>
  <c r="BJ19" i="7"/>
  <c r="BH19" i="7"/>
  <c r="BN19" i="7"/>
  <c r="BL19" i="7"/>
  <c r="BR19" i="7"/>
  <c r="BP19" i="7"/>
  <c r="BF19" i="7"/>
  <c r="DD55" i="7"/>
  <c r="CZ55" i="7"/>
  <c r="CH55" i="7"/>
  <c r="CP55" i="7"/>
  <c r="CT55" i="7"/>
  <c r="CX55" i="7"/>
  <c r="CN55" i="7"/>
  <c r="CL55" i="7"/>
  <c r="DB55" i="7"/>
  <c r="DF55" i="7"/>
  <c r="CV55" i="7"/>
  <c r="CJ55" i="7"/>
  <c r="DH55" i="7"/>
  <c r="CF55" i="7"/>
  <c r="CR55" i="7"/>
  <c r="AF22" i="4"/>
  <c r="AD22" i="4"/>
  <c r="AI22" i="4"/>
  <c r="AJ22" i="4"/>
  <c r="AC22" i="4"/>
  <c r="AE22" i="4"/>
  <c r="AK22" i="4"/>
  <c r="AL22" i="4"/>
  <c r="AB22" i="4"/>
  <c r="AH22" i="4"/>
  <c r="AG22" i="4"/>
  <c r="AD95" i="4"/>
  <c r="AE95" i="4"/>
  <c r="AM95" i="4"/>
  <c r="AF95" i="4"/>
  <c r="AI95" i="4"/>
  <c r="AL95" i="4"/>
  <c r="AK95" i="4"/>
  <c r="AG95" i="4"/>
  <c r="AH95" i="4"/>
  <c r="AC95" i="4"/>
  <c r="AB95" i="4"/>
  <c r="AJ95" i="4"/>
  <c r="AC57" i="4"/>
  <c r="AK57" i="4"/>
  <c r="AL57" i="4"/>
  <c r="AF57" i="4"/>
  <c r="AI57" i="4"/>
  <c r="AG57" i="4"/>
  <c r="AD57" i="4"/>
  <c r="AB57" i="4"/>
  <c r="AJ57" i="4"/>
  <c r="AH57" i="4"/>
  <c r="AE57" i="4"/>
  <c r="AJ125" i="4"/>
  <c r="AB125" i="4"/>
  <c r="AI125" i="4"/>
  <c r="AE125" i="4"/>
  <c r="AC125" i="4"/>
  <c r="AG125" i="4"/>
  <c r="AK125" i="4"/>
  <c r="AD125" i="4"/>
  <c r="AL125" i="4"/>
  <c r="AF125" i="4"/>
  <c r="AH125" i="4"/>
  <c r="AM125" i="4"/>
  <c r="AF23" i="4"/>
  <c r="AL23" i="4"/>
  <c r="AH23" i="4"/>
  <c r="AE23" i="4"/>
  <c r="AI23" i="4"/>
  <c r="AC23" i="4"/>
  <c r="AK23" i="4"/>
  <c r="AG23" i="4"/>
  <c r="AJ23" i="4"/>
  <c r="AB23" i="4"/>
  <c r="AD23" i="4"/>
  <c r="AK96" i="4"/>
  <c r="AM96" i="4"/>
  <c r="AI96" i="4"/>
  <c r="AF96" i="4"/>
  <c r="AL96" i="4"/>
  <c r="AJ96" i="4"/>
  <c r="AE96" i="4"/>
  <c r="AD96" i="4"/>
  <c r="AC96" i="4"/>
  <c r="AB96" i="4"/>
  <c r="AH96" i="4"/>
  <c r="AG96" i="4"/>
  <c r="BJ27" i="7"/>
  <c r="BR27" i="7"/>
  <c r="BN27" i="7"/>
  <c r="BP27" i="7"/>
  <c r="BF27" i="7"/>
  <c r="BL27" i="7"/>
  <c r="BH27" i="7"/>
  <c r="CP63" i="7"/>
  <c r="CR63" i="7"/>
  <c r="CZ63" i="7"/>
  <c r="DH63" i="7"/>
  <c r="DD63" i="7"/>
  <c r="DF63" i="7"/>
  <c r="CV63" i="7"/>
  <c r="CH63" i="7"/>
  <c r="CJ63" i="7"/>
  <c r="CN63" i="7"/>
  <c r="CX63" i="7"/>
  <c r="CL63" i="7"/>
  <c r="DB63" i="7"/>
  <c r="CF63" i="7"/>
  <c r="CT63" i="7"/>
  <c r="CH62" i="7"/>
  <c r="CX62" i="7"/>
  <c r="CP62" i="7"/>
  <c r="CJ62" i="7"/>
  <c r="CZ62" i="7"/>
  <c r="DH62" i="7"/>
  <c r="CV62" i="7"/>
  <c r="CF62" i="7"/>
  <c r="CL62" i="7"/>
  <c r="DB62" i="7"/>
  <c r="DF62" i="7"/>
  <c r="CT62" i="7"/>
  <c r="CN62" i="7"/>
  <c r="DD62" i="7"/>
  <c r="CR62" i="7"/>
  <c r="BR26" i="7"/>
  <c r="BJ26" i="7"/>
  <c r="BP26" i="7"/>
  <c r="BH26" i="7"/>
  <c r="BL26" i="7"/>
  <c r="BF26" i="7"/>
  <c r="BN26" i="7"/>
  <c r="BJ95" i="7"/>
  <c r="BL95" i="7"/>
  <c r="BN95" i="7"/>
  <c r="BD95" i="7"/>
  <c r="BB95" i="7"/>
  <c r="BH95" i="7"/>
  <c r="BR95" i="7"/>
  <c r="BF95" i="7"/>
  <c r="BP95" i="7"/>
  <c r="BF107" i="7"/>
  <c r="BP107" i="7"/>
  <c r="BH107" i="7"/>
  <c r="BJ107" i="7"/>
  <c r="BR107" i="7"/>
  <c r="BN107" i="7"/>
  <c r="BL107" i="7"/>
  <c r="BB107" i="7"/>
  <c r="BD107" i="7"/>
  <c r="P10" i="11"/>
  <c r="AZ37" i="6"/>
  <c r="BB37" i="6"/>
  <c r="BC37" i="6"/>
  <c r="BI37" i="6"/>
  <c r="BK37" i="6"/>
  <c r="BJ37" i="6"/>
  <c r="BE37" i="6"/>
  <c r="BF37" i="6"/>
  <c r="BD37" i="6"/>
  <c r="BG37" i="6"/>
  <c r="BH37" i="6"/>
  <c r="BA37" i="6"/>
  <c r="AB21" i="6"/>
  <c r="AH21" i="6"/>
  <c r="AG21" i="6"/>
  <c r="AL21" i="6"/>
  <c r="AK21" i="6"/>
  <c r="AE21" i="6"/>
  <c r="AD21" i="6"/>
  <c r="AF21" i="6"/>
  <c r="AC21" i="6"/>
  <c r="AI21" i="6"/>
  <c r="AJ21" i="6"/>
  <c r="BB104" i="7"/>
  <c r="BN104" i="7"/>
  <c r="BJ104" i="7"/>
  <c r="BF104" i="7"/>
  <c r="BH104" i="7"/>
  <c r="BR104" i="7"/>
  <c r="BP104" i="7"/>
  <c r="BD104" i="7"/>
  <c r="BL104" i="7"/>
  <c r="BJ99" i="7"/>
  <c r="BH99" i="7"/>
  <c r="BN99" i="7"/>
  <c r="BB99" i="7"/>
  <c r="BL99" i="7"/>
  <c r="L10" i="11"/>
  <c r="BP99" i="7"/>
  <c r="BD99" i="7"/>
  <c r="BF99" i="7"/>
  <c r="BR99" i="7"/>
  <c r="CF159" i="7" l="1"/>
  <c r="CH159" i="7"/>
  <c r="DB159" i="7"/>
  <c r="CR159" i="7"/>
  <c r="CP159" i="7"/>
  <c r="CV159" i="7"/>
  <c r="CL159" i="7"/>
  <c r="DF159" i="7"/>
  <c r="CT159" i="7"/>
  <c r="CN159" i="7"/>
  <c r="CZ159" i="7"/>
  <c r="DD159" i="7"/>
  <c r="CX159" i="7"/>
  <c r="DH159" i="7"/>
  <c r="CJ159" i="7"/>
  <c r="BG88" i="6"/>
  <c r="AD72" i="6"/>
  <c r="BC88" i="6"/>
  <c r="BJ88" i="6"/>
  <c r="AL72" i="6"/>
  <c r="AK72" i="6"/>
  <c r="AC72" i="6"/>
  <c r="AI72" i="6"/>
  <c r="AJ72" i="6"/>
  <c r="AF72" i="6"/>
  <c r="BA88" i="6"/>
  <c r="BI88" i="6"/>
  <c r="AE72" i="6"/>
  <c r="AZ88" i="6"/>
  <c r="BB88" i="6"/>
  <c r="BE88" i="6"/>
  <c r="AG72" i="6"/>
  <c r="BF88" i="6"/>
  <c r="AB72" i="6"/>
  <c r="BH88" i="6"/>
  <c r="BD88" i="6"/>
  <c r="BK88" i="6"/>
  <c r="AH72" i="6"/>
  <c r="AI30" i="4"/>
  <c r="AH103" i="4"/>
  <c r="AK103" i="4"/>
  <c r="AL30" i="4"/>
  <c r="AJ64" i="4"/>
  <c r="AJ103" i="4"/>
  <c r="AL132" i="4"/>
  <c r="CH78" i="7"/>
  <c r="AE26" i="6"/>
  <c r="AI64" i="4"/>
  <c r="AG132" i="4"/>
  <c r="AE64" i="4"/>
  <c r="AH26" i="6"/>
  <c r="AL64" i="4"/>
  <c r="AB132" i="4"/>
  <c r="AB26" i="6"/>
  <c r="BA42" i="6"/>
  <c r="AF26" i="6"/>
  <c r="AB64" i="4"/>
  <c r="AK132" i="4"/>
  <c r="AC64" i="4"/>
  <c r="BH42" i="6"/>
  <c r="AK26" i="6"/>
  <c r="AZ42" i="6"/>
  <c r="AF132" i="4"/>
  <c r="BF42" i="6"/>
  <c r="AF64" i="4"/>
  <c r="AJ132" i="4"/>
  <c r="AD132" i="4"/>
  <c r="AM132" i="4"/>
  <c r="AG64" i="4"/>
  <c r="AL26" i="6"/>
  <c r="AH64" i="4"/>
  <c r="AK64" i="4"/>
  <c r="AC132" i="4"/>
  <c r="AE132" i="4"/>
  <c r="AD64" i="4"/>
  <c r="AJ26" i="6"/>
  <c r="BG42" i="6"/>
  <c r="AH132" i="4"/>
  <c r="AI132" i="4"/>
  <c r="BJ42" i="6"/>
  <c r="AC26" i="6"/>
  <c r="AD26" i="6"/>
  <c r="BB42" i="6"/>
  <c r="AI26" i="6"/>
  <c r="BD42" i="6"/>
  <c r="BK42" i="6"/>
  <c r="BC42" i="6"/>
  <c r="AG26" i="6"/>
  <c r="BE42" i="6"/>
  <c r="BI42" i="6"/>
  <c r="AJ30" i="4"/>
  <c r="AE103" i="4"/>
  <c r="DD78" i="7"/>
  <c r="AB30" i="4"/>
  <c r="AF30" i="4"/>
  <c r="AL103" i="4"/>
  <c r="BP42" i="7"/>
  <c r="DB78" i="7"/>
  <c r="AG30" i="4"/>
  <c r="AG103" i="4"/>
  <c r="AD30" i="4"/>
  <c r="AH30" i="4"/>
  <c r="AD103" i="4"/>
  <c r="CL78" i="7"/>
  <c r="AI103" i="4"/>
  <c r="AC30" i="4"/>
  <c r="AB103" i="4"/>
  <c r="AM103" i="4"/>
  <c r="AK30" i="4"/>
  <c r="AC103" i="4"/>
  <c r="AE30" i="4"/>
  <c r="AF103" i="4"/>
  <c r="CX78" i="7"/>
  <c r="CR78" i="7"/>
  <c r="CN78" i="7"/>
  <c r="CZ78" i="7"/>
  <c r="BJ42" i="7"/>
  <c r="BN42" i="7"/>
  <c r="BF42" i="7"/>
  <c r="BR42" i="7"/>
  <c r="DH78" i="7"/>
  <c r="CV78" i="7"/>
  <c r="CT78" i="7"/>
  <c r="BL42" i="7"/>
  <c r="BH42" i="7"/>
  <c r="CF78" i="7"/>
  <c r="CJ78" i="7"/>
  <c r="DF78" i="7"/>
  <c r="CP78" i="7"/>
  <c r="BJ123" i="7"/>
  <c r="BN123" i="7"/>
  <c r="BL123" i="7"/>
  <c r="BB123" i="7"/>
  <c r="BF123" i="7"/>
  <c r="BR123" i="7"/>
  <c r="BH123" i="7"/>
  <c r="BD123" i="7"/>
  <c r="BP123" i="7"/>
  <c r="DJ159" i="7" l="1"/>
  <c r="CN121" i="7" s="1"/>
  <c r="AM72" i="6"/>
  <c r="AN72" i="6" s="1"/>
  <c r="BL88" i="6"/>
  <c r="AZ71" i="6" s="1"/>
  <c r="AN132" i="4"/>
  <c r="AB114" i="4" s="1"/>
  <c r="AM64" i="4"/>
  <c r="AB44" i="4" s="1"/>
  <c r="AM26" i="6"/>
  <c r="AG8" i="6" s="1"/>
  <c r="BL42" i="6"/>
  <c r="BH25" i="6" s="1"/>
  <c r="AM30" i="4"/>
  <c r="AB10" i="4" s="1"/>
  <c r="AN103" i="4"/>
  <c r="AD85" i="4" s="1"/>
  <c r="BT42" i="7"/>
  <c r="BH3" i="7" s="1"/>
  <c r="DJ78" i="7"/>
  <c r="DL78" i="7" s="1"/>
  <c r="BT123" i="7"/>
  <c r="BU123" i="7" s="1"/>
  <c r="CP121" i="7" l="1"/>
  <c r="CR121" i="7"/>
  <c r="DL159" i="7"/>
  <c r="DF121" i="7"/>
  <c r="DD121" i="7"/>
  <c r="CJ121" i="7"/>
  <c r="DB121" i="7"/>
  <c r="CF121" i="7"/>
  <c r="CH121" i="7"/>
  <c r="DH121" i="7"/>
  <c r="CL121" i="7"/>
  <c r="CX121" i="7"/>
  <c r="CT121" i="7"/>
  <c r="CZ121" i="7"/>
  <c r="CV121" i="7"/>
  <c r="AB53" i="6"/>
  <c r="AC53" i="6"/>
  <c r="AG53" i="6"/>
  <c r="AJ53" i="6"/>
  <c r="AK53" i="6"/>
  <c r="AE53" i="6"/>
  <c r="BC71" i="6"/>
  <c r="BA71" i="6"/>
  <c r="AI53" i="6"/>
  <c r="BH71" i="6"/>
  <c r="BG71" i="6"/>
  <c r="AD53" i="6"/>
  <c r="BF71" i="6"/>
  <c r="BK71" i="6"/>
  <c r="BM88" i="6"/>
  <c r="AL53" i="6"/>
  <c r="AH53" i="6"/>
  <c r="BE71" i="6"/>
  <c r="BI71" i="6"/>
  <c r="AF53" i="6"/>
  <c r="BD71" i="6"/>
  <c r="BB71" i="6"/>
  <c r="BJ71" i="6"/>
  <c r="AC8" i="6"/>
  <c r="AM114" i="4"/>
  <c r="AL114" i="4"/>
  <c r="AI44" i="4"/>
  <c r="AE44" i="4"/>
  <c r="AG44" i="4"/>
  <c r="AN64" i="4"/>
  <c r="AF44" i="4"/>
  <c r="AI114" i="4"/>
  <c r="AD114" i="4"/>
  <c r="AH114" i="4"/>
  <c r="AE114" i="4"/>
  <c r="AF114" i="4"/>
  <c r="AJ114" i="4"/>
  <c r="AK44" i="4"/>
  <c r="AG114" i="4"/>
  <c r="AK114" i="4"/>
  <c r="AO132" i="4"/>
  <c r="AC114" i="4"/>
  <c r="AH44" i="4"/>
  <c r="AC32" i="6"/>
  <c r="AJ44" i="4"/>
  <c r="AL44" i="4"/>
  <c r="AC44" i="4"/>
  <c r="AD44" i="4"/>
  <c r="AM75" i="6"/>
  <c r="M5" i="11" s="1"/>
  <c r="AD8" i="6"/>
  <c r="AF8" i="6"/>
  <c r="BE25" i="6"/>
  <c r="AE8" i="6"/>
  <c r="BI25" i="6"/>
  <c r="BL91" i="6"/>
  <c r="Q5" i="11" s="1"/>
  <c r="AH8" i="6"/>
  <c r="BA25" i="6"/>
  <c r="BK25" i="6"/>
  <c r="AN26" i="6"/>
  <c r="AL8" i="6"/>
  <c r="AB8" i="6"/>
  <c r="BD25" i="6"/>
  <c r="AI8" i="6"/>
  <c r="AJ8" i="6"/>
  <c r="BC25" i="6"/>
  <c r="AK8" i="6"/>
  <c r="BB25" i="6"/>
  <c r="BF25" i="6"/>
  <c r="BJ25" i="6"/>
  <c r="BM42" i="6"/>
  <c r="AZ25" i="6"/>
  <c r="AL85" i="4"/>
  <c r="AO103" i="4"/>
  <c r="BG25" i="6"/>
  <c r="AK85" i="4"/>
  <c r="AC85" i="4"/>
  <c r="AE85" i="4"/>
  <c r="AF85" i="4"/>
  <c r="AN134" i="4"/>
  <c r="Q4" i="11" s="1"/>
  <c r="AG85" i="4"/>
  <c r="AH85" i="4"/>
  <c r="AB85" i="4"/>
  <c r="AI85" i="4"/>
  <c r="AM69" i="4"/>
  <c r="M4" i="11" s="1"/>
  <c r="AG10" i="4"/>
  <c r="AN30" i="4"/>
  <c r="AJ10" i="4"/>
  <c r="AC10" i="4"/>
  <c r="AE10" i="4"/>
  <c r="AD10" i="4"/>
  <c r="AF10" i="4"/>
  <c r="AL10" i="4"/>
  <c r="AM85" i="4"/>
  <c r="AH10" i="4"/>
  <c r="AI10" i="4"/>
  <c r="AK10" i="4"/>
  <c r="AJ85" i="4"/>
  <c r="BN3" i="7"/>
  <c r="CL40" i="7"/>
  <c r="CX40" i="7"/>
  <c r="DF40" i="7"/>
  <c r="CT40" i="7"/>
  <c r="CH40" i="7"/>
  <c r="CN40" i="7"/>
  <c r="CJ40" i="7"/>
  <c r="CF40" i="7"/>
  <c r="BB3" i="7"/>
  <c r="CP40" i="7"/>
  <c r="BJ3" i="7"/>
  <c r="CV40" i="7"/>
  <c r="DH40" i="7"/>
  <c r="BP3" i="7"/>
  <c r="BF3" i="7"/>
  <c r="CR40" i="7"/>
  <c r="DD40" i="7"/>
  <c r="BD3" i="7"/>
  <c r="BL3" i="7"/>
  <c r="DB40" i="7"/>
  <c r="DJ166" i="7"/>
  <c r="Q8" i="11" s="1"/>
  <c r="BR3" i="7"/>
  <c r="BU42" i="7"/>
  <c r="CZ40" i="7"/>
  <c r="BB85" i="7"/>
  <c r="BN85" i="7"/>
  <c r="BL85" i="7"/>
  <c r="BH85" i="7"/>
  <c r="BF85" i="7"/>
  <c r="BR85" i="7"/>
  <c r="BJ85" i="7"/>
  <c r="BP85" i="7"/>
  <c r="BT129" i="7"/>
  <c r="M8" i="11" s="1"/>
  <c r="BD85" i="7"/>
  <c r="DJ121" i="7" l="1"/>
  <c r="AM53" i="6"/>
  <c r="BL71" i="6"/>
  <c r="AN114" i="4"/>
  <c r="AM44" i="4"/>
  <c r="AM8" i="6"/>
  <c r="BL25" i="6"/>
  <c r="B14" i="11"/>
  <c r="Q10" i="11"/>
  <c r="M10" i="11"/>
  <c r="AN85" i="4"/>
  <c r="AM10" i="4"/>
  <c r="B13" i="11"/>
  <c r="BU3" i="7"/>
  <c r="DJ40" i="7"/>
  <c r="BU85" i="7"/>
  <c r="O8" i="11" l="1"/>
  <c r="K5" i="11"/>
  <c r="O5" i="11"/>
  <c r="C26" i="8"/>
  <c r="K4" i="11"/>
  <c r="O4" i="11"/>
  <c r="C21" i="8"/>
  <c r="K8" i="11"/>
  <c r="O10" i="11" l="1"/>
  <c r="C24" i="8" s="1"/>
  <c r="K10" i="11"/>
  <c r="C19" i="8" s="1"/>
</calcChain>
</file>

<file path=xl/sharedStrings.xml><?xml version="1.0" encoding="utf-8"?>
<sst xmlns="http://schemas.openxmlformats.org/spreadsheetml/2006/main" count="1232" uniqueCount="142">
  <si>
    <t>Spessore soletta</t>
  </si>
  <si>
    <t>Altezza solaio</t>
  </si>
  <si>
    <t>[cm]</t>
  </si>
  <si>
    <t>Altezza pignatta</t>
  </si>
  <si>
    <t>Peso solaio</t>
  </si>
  <si>
    <t>Volume cls getto in opera (l/mq)</t>
  </si>
  <si>
    <t>[l/mq]</t>
  </si>
  <si>
    <t>INTERASSE 50 CM - Larghezza travetto 12 cm - Larghezza blocco 42</t>
  </si>
  <si>
    <t>Armatura standard</t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</si>
  <si>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5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</si>
  <si>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8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</si>
  <si>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10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</si>
  <si>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12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</si>
  <si>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10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</si>
  <si>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10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12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</si>
  <si>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12</t>
    </r>
  </si>
  <si>
    <t>[daNm]</t>
  </si>
  <si>
    <t>[daN/mq]</t>
  </si>
  <si>
    <t>Momenti ultimi riferiti ad una striscia di solaio larga 1,00 metro</t>
  </si>
  <si>
    <t>INTERASSE 52 CM - Larghezza travetto 14 cm - Larghezza blocco 42</t>
  </si>
  <si>
    <t>CALCOLO</t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</si>
  <si>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12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14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</si>
  <si>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14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</si>
  <si>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14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16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</si>
  <si>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5 + 2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16</t>
    </r>
  </si>
  <si>
    <t>Armatura non standard</t>
  </si>
  <si>
    <t>Travetti da confezionare su richiesta</t>
  </si>
  <si>
    <t>Lunghezza travetti confezionati disponibili (cm)</t>
  </si>
  <si>
    <t>INTERASSE 60 CM - Larghezza travetto 12 cm - Larghezza blocco 52</t>
  </si>
  <si>
    <t>INTERASSE 62 CM - Larghezza travetto 14 cm - Larghezza blocco 52</t>
  </si>
  <si>
    <t>Spessore lastra</t>
  </si>
  <si>
    <t>Altezza polistirolo</t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</si>
  <si>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8</t>
    </r>
  </si>
  <si>
    <r>
      <t>(2*)1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8</t>
    </r>
  </si>
  <si>
    <t>CENTRALE</t>
  </si>
  <si>
    <t>LATERALE</t>
  </si>
  <si>
    <t xml:space="preserve">Armatura </t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</si>
  <si>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10</t>
    </r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</si>
  <si>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12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</si>
  <si>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10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</si>
  <si>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20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</si>
  <si>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18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</si>
  <si>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16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</si>
  <si>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14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</si>
  <si>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12</t>
    </r>
  </si>
  <si>
    <r>
      <t>(2*)1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10</t>
    </r>
  </si>
  <si>
    <r>
      <t>(2*)1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12</t>
    </r>
  </si>
  <si>
    <r>
      <t>(2*)2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10</t>
    </r>
  </si>
  <si>
    <r>
      <t>(2*)2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18</t>
    </r>
  </si>
  <si>
    <r>
      <t>(2*)2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16</t>
    </r>
  </si>
  <si>
    <r>
      <t>(2*)2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14</t>
    </r>
  </si>
  <si>
    <r>
      <t>(2*)2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12</t>
    </r>
  </si>
  <si>
    <t>TIPO SOLAIO</t>
  </si>
  <si>
    <t>Travetto singolo interasse 50 (12 + 38)</t>
  </si>
  <si>
    <t>Travetto singolo interasse 52 (14 + 38)</t>
  </si>
  <si>
    <t>Travetto singolo interasse 60 (12 + 48)</t>
  </si>
  <si>
    <t>Travetto singolo interasse 62 (14 + 48)</t>
  </si>
  <si>
    <t>Lastre predalles polistirolo (REI 120)</t>
  </si>
  <si>
    <t>Lastre predalles laterizio (NO REI)</t>
  </si>
  <si>
    <t>Lastre predalles polistirolo (NO REI)</t>
  </si>
  <si>
    <t>Lastre predalles laterizio (REI 120)</t>
  </si>
  <si>
    <t>Doppio travetto interasse 62 (2*12 + 38)</t>
  </si>
  <si>
    <t>Doppio travetto interasse 66 (2*14 + 38)</t>
  </si>
  <si>
    <t>Doppio travetto interasse 72 (2*12 + 48)</t>
  </si>
  <si>
    <t>Doppio travetto interasse 76 (2*14 + 48)</t>
  </si>
  <si>
    <t>Travetto_singolo</t>
  </si>
  <si>
    <t>Doppio_travetto</t>
  </si>
  <si>
    <t>Lastre_predalles</t>
  </si>
  <si>
    <t>Travetto_12</t>
  </si>
  <si>
    <t>Travetto_14</t>
  </si>
  <si>
    <t>Pignatta_38</t>
  </si>
  <si>
    <t>Pignatta_48</t>
  </si>
  <si>
    <t>Polistirolo_NOREI</t>
  </si>
  <si>
    <t>Polistirolo_REI120</t>
  </si>
  <si>
    <t>Laterizio_NOREI</t>
  </si>
  <si>
    <t>Laterizio_REI120</t>
  </si>
  <si>
    <t>Spessore_4</t>
  </si>
  <si>
    <t>Spessore_5</t>
  </si>
  <si>
    <t>Taglio ultimo</t>
  </si>
  <si>
    <t>[daN]</t>
  </si>
  <si>
    <t>CONTROLLO</t>
  </si>
  <si>
    <t>GENRALE</t>
  </si>
  <si>
    <t>TRAVETTO BLOCCO 42</t>
  </si>
  <si>
    <t>TRAVETTO BLOCCO 52</t>
  </si>
  <si>
    <t>DOPPIO TRAVETTO BLOCCO 42</t>
  </si>
  <si>
    <t>DOPPIO TRAVETTO BLOCCO 52</t>
  </si>
  <si>
    <t>LASTRE PREDALLES POLISTIROLO</t>
  </si>
  <si>
    <t>LASTRE PREDALLES LATERIZIO</t>
  </si>
  <si>
    <t>G1</t>
  </si>
  <si>
    <t>G2</t>
  </si>
  <si>
    <t>Q</t>
  </si>
  <si>
    <t>Vincolo</t>
  </si>
  <si>
    <t>Armatura</t>
  </si>
  <si>
    <t>P.P.</t>
  </si>
  <si>
    <t>Mres</t>
  </si>
  <si>
    <t>Msoll</t>
  </si>
  <si>
    <t>Lcal</t>
  </si>
  <si>
    <t>Int</t>
  </si>
  <si>
    <t>Tipo</t>
  </si>
  <si>
    <t>Caratteristiche</t>
  </si>
  <si>
    <t>H</t>
  </si>
  <si>
    <t>Momento positivo slu</t>
  </si>
  <si>
    <t>Momento negativo slu</t>
  </si>
  <si>
    <t>SOLAIO NON VERIFICATO IN CAMPATA</t>
  </si>
  <si>
    <t>SOLAIO NON VERIFICATO AGLI APPOGGI</t>
  </si>
  <si>
    <t>VERIFICA AL TAGLIO</t>
  </si>
  <si>
    <t>DA FINIRE</t>
  </si>
  <si>
    <t>MOMENTO POSITIVO</t>
  </si>
  <si>
    <t>MOMENTO NEGATIVO</t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</si>
  <si>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8</t>
    </r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</si>
  <si>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</si>
  <si>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</si>
  <si>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10</t>
    </r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</si>
  <si>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10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12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</si>
  <si>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</si>
  <si>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12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14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</si>
  <si>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14</t>
    </r>
    <r>
      <rPr>
        <sz val="11"/>
        <color theme="1"/>
        <rFont val="Calibri"/>
        <family val="2"/>
        <scheme val="minor"/>
      </rPr>
      <t/>
    </r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</si>
  <si>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14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16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</si>
  <si>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16</t>
    </r>
    <r>
      <rPr>
        <sz val="11"/>
        <color theme="1"/>
        <rFont val="Calibri"/>
        <family val="2"/>
        <scheme val="minor"/>
      </rPr>
      <t/>
    </r>
  </si>
  <si>
    <r>
      <t>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16 + 1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18</t>
    </r>
  </si>
  <si>
    <r>
      <t>2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Century Gothic"/>
        <family val="2"/>
      </rPr>
      <t>18</t>
    </r>
  </si>
  <si>
    <t>INTERASSE 120 CM - REI 120 - TRALICCIO ESCLUSO DAL CALCOLO</t>
  </si>
  <si>
    <t>L</t>
  </si>
  <si>
    <t>C</t>
  </si>
  <si>
    <t>-</t>
  </si>
  <si>
    <r>
      <t>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8</t>
    </r>
  </si>
  <si>
    <r>
      <t>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</si>
  <si>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12</t>
    </r>
  </si>
  <si>
    <r>
      <t>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8 + 3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10</t>
    </r>
  </si>
  <si>
    <r>
      <t>6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10</t>
    </r>
  </si>
  <si>
    <r>
      <t>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10 + 3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12</t>
    </r>
  </si>
  <si>
    <r>
      <t>6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12</t>
    </r>
  </si>
  <si>
    <r>
      <t>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12 + 3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14</t>
    </r>
  </si>
  <si>
    <r>
      <rPr>
        <b/>
        <sz val="8"/>
        <color theme="1"/>
        <rFont val="Arial"/>
        <family val="2"/>
      </rPr>
      <t>6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14</t>
    </r>
  </si>
  <si>
    <r>
      <t>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14 + 3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16</t>
    </r>
  </si>
  <si>
    <r>
      <rPr>
        <b/>
        <sz val="8"/>
        <color theme="1"/>
        <rFont val="Arial"/>
        <family val="2"/>
      </rPr>
      <t>6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16</t>
    </r>
  </si>
  <si>
    <r>
      <t>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16 + 3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18</t>
    </r>
  </si>
  <si>
    <r>
      <rPr>
        <b/>
        <sz val="8"/>
        <color theme="1"/>
        <rFont val="Arial"/>
        <family val="2"/>
      </rPr>
      <t>6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18</t>
    </r>
  </si>
  <si>
    <r>
      <t>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18 + 3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20</t>
    </r>
  </si>
  <si>
    <r>
      <rPr>
        <b/>
        <sz val="8"/>
        <color theme="1"/>
        <rFont val="Arial"/>
        <family val="2"/>
      </rPr>
      <t>6</t>
    </r>
    <r>
      <rPr>
        <b/>
        <sz val="8"/>
        <color theme="1"/>
        <rFont val="Symbol"/>
        <family val="1"/>
        <charset val="2"/>
      </rPr>
      <t>f</t>
    </r>
    <r>
      <rPr>
        <b/>
        <sz val="8"/>
        <color theme="1"/>
        <rFont val="Arial"/>
        <family val="2"/>
      </rPr>
      <t>20</t>
    </r>
  </si>
  <si>
    <t>INTERASSE 120 CM - NO REI - TRALICCIO INCLUSO NEL CALCOLO</t>
  </si>
  <si>
    <t>CARICATO IN RELAZIONE (NUMERO MASSIMO CALCOLI 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</si>
</sst>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18" x14ac:knownFonts="1"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b/>
      <sz val="8"/>
      <color theme="1"/>
      <name val="Symbol"/>
      <family val="1"/>
      <charset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3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16"/>
      <color theme="1"/>
      <name val="Century Gothic"/>
      <family val="2"/>
    </font>
    <font>
      <b/>
      <sz val="14"/>
      <color theme="1"/>
      <name val="Century Gothic"/>
      <family val="2"/>
    </font>
    <font>
      <sz val="6"/>
      <color theme="1"/>
      <name val="Arial"/>
      <family val="2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95">
    <xf numFmtId="0" fontId="0" fillId="0" borderId="0" xfId="0"/>
    <xf numFmtId="0" fontId="1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2" fillId="0" borderId="0" xfId="0" applyNumberFormat="1" applyFont="1" applyBorder="1" applyAlignment="1">
      <alignment horizontal="center" vertical="center" wrapText="1"/>
    </xf>
    <xf numFmtId="1" fontId="2" fillId="2" borderId="0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" fontId="2" fillId="0" borderId="16" xfId="0" applyNumberFormat="1" applyFont="1" applyBorder="1" applyAlignment="1">
      <alignment horizontal="center" vertical="center" wrapText="1"/>
    </xf>
    <xf numFmtId="1" fontId="2" fillId="0" borderId="17" xfId="0" applyNumberFormat="1" applyFont="1" applyBorder="1" applyAlignment="1">
      <alignment horizontal="center" vertical="center" wrapText="1"/>
    </xf>
    <xf numFmtId="1" fontId="2" fillId="0" borderId="18" xfId="0" applyNumberFormat="1" applyFont="1" applyBorder="1" applyAlignment="1">
      <alignment horizontal="center" vertical="center" wrapText="1"/>
    </xf>
    <xf numFmtId="1" fontId="2" fillId="0" borderId="19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0" fontId="8" fillId="0" borderId="0" xfId="0" applyFont="1"/>
    <xf numFmtId="0" fontId="7" fillId="0" borderId="0" xfId="0" applyFont="1"/>
    <xf numFmtId="0" fontId="7" fillId="0" borderId="0" xfId="0" applyFont="1" applyAlignment="1">
      <alignment horizontal="left"/>
    </xf>
    <xf numFmtId="0" fontId="0" fillId="5" borderId="0" xfId="0" applyFill="1"/>
    <xf numFmtId="0" fontId="9" fillId="5" borderId="24" xfId="0" applyFont="1" applyFill="1" applyBorder="1" applyAlignment="1">
      <alignment horizontal="center" vertical="center"/>
    </xf>
    <xf numFmtId="1" fontId="2" fillId="5" borderId="0" xfId="0" applyNumberFormat="1" applyFont="1" applyFill="1" applyBorder="1" applyAlignment="1">
      <alignment horizontal="center" vertical="center" wrapText="1"/>
    </xf>
    <xf numFmtId="1" fontId="1" fillId="5" borderId="0" xfId="0" applyNumberFormat="1" applyFont="1" applyFill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" fontId="2" fillId="5" borderId="1" xfId="0" applyNumberFormat="1" applyFont="1" applyFill="1" applyBorder="1" applyAlignment="1">
      <alignment horizontal="center" vertical="center" wrapText="1"/>
    </xf>
    <xf numFmtId="1" fontId="1" fillId="5" borderId="24" xfId="0" applyNumberFormat="1" applyFont="1" applyFill="1" applyBorder="1" applyAlignment="1">
      <alignment horizontal="center" vertical="center" wrapText="1"/>
    </xf>
    <xf numFmtId="1" fontId="2" fillId="0" borderId="25" xfId="0" applyNumberFormat="1" applyFont="1" applyBorder="1" applyAlignment="1">
      <alignment horizontal="center" vertical="center" wrapText="1"/>
    </xf>
    <xf numFmtId="1" fontId="1" fillId="0" borderId="25" xfId="0" applyNumberFormat="1" applyFont="1" applyBorder="1" applyAlignment="1">
      <alignment horizontal="center" vertical="center" wrapText="1"/>
    </xf>
    <xf numFmtId="0" fontId="0" fillId="0" borderId="25" xfId="0" applyBorder="1"/>
    <xf numFmtId="1" fontId="2" fillId="0" borderId="26" xfId="0" applyNumberFormat="1" applyFont="1" applyBorder="1" applyAlignment="1">
      <alignment horizontal="center" vertical="center" wrapText="1"/>
    </xf>
    <xf numFmtId="1" fontId="2" fillId="2" borderId="26" xfId="0" applyNumberFormat="1" applyFont="1" applyFill="1" applyBorder="1" applyAlignment="1">
      <alignment horizontal="center" vertical="center" wrapText="1"/>
    </xf>
    <xf numFmtId="1" fontId="1" fillId="5" borderId="27" xfId="0" applyNumberFormat="1" applyFont="1" applyFill="1" applyBorder="1" applyAlignment="1">
      <alignment horizontal="center" vertical="center" wrapText="1"/>
    </xf>
    <xf numFmtId="0" fontId="0" fillId="0" borderId="27" xfId="0" applyBorder="1"/>
    <xf numFmtId="1" fontId="1" fillId="0" borderId="28" xfId="0" applyNumberFormat="1" applyFont="1" applyBorder="1" applyAlignment="1">
      <alignment horizontal="center" vertical="center" wrapText="1"/>
    </xf>
    <xf numFmtId="1" fontId="1" fillId="0" borderId="27" xfId="0" applyNumberFormat="1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1" fontId="1" fillId="6" borderId="0" xfId="0" applyNumberFormat="1" applyFont="1" applyFill="1" applyAlignment="1">
      <alignment horizontal="center" vertical="center" wrapText="1"/>
    </xf>
    <xf numFmtId="1" fontId="1" fillId="6" borderId="20" xfId="0" applyNumberFormat="1" applyFont="1" applyFill="1" applyBorder="1" applyAlignment="1">
      <alignment horizontal="center" vertical="center" wrapText="1"/>
    </xf>
    <xf numFmtId="1" fontId="1" fillId="0" borderId="26" xfId="0" applyNumberFormat="1" applyFont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1" fillId="5" borderId="29" xfId="0" applyNumberFormat="1" applyFont="1" applyFill="1" applyBorder="1" applyAlignment="1">
      <alignment horizontal="center" vertical="center" wrapText="1"/>
    </xf>
    <xf numFmtId="1" fontId="1" fillId="8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1" fontId="12" fillId="8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1" fillId="0" borderId="0" xfId="0" applyNumberFormat="1" applyFont="1"/>
    <xf numFmtId="2" fontId="0" fillId="0" borderId="0" xfId="0" applyNumberFormat="1"/>
    <xf numFmtId="0" fontId="13" fillId="0" borderId="0" xfId="0" applyFont="1"/>
    <xf numFmtId="1" fontId="2" fillId="0" borderId="1" xfId="0" applyNumberFormat="1" applyFont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" fontId="2" fillId="10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1" fillId="6" borderId="1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/>
    </xf>
    <xf numFmtId="0" fontId="0" fillId="0" borderId="1" xfId="0" applyBorder="1"/>
    <xf numFmtId="1" fontId="1" fillId="6" borderId="24" xfId="0" applyNumberFormat="1" applyFont="1" applyFill="1" applyBorder="1" applyAlignment="1">
      <alignment horizontal="center" vertical="center" wrapText="1"/>
    </xf>
    <xf numFmtId="1" fontId="1" fillId="8" borderId="1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/>
    </xf>
    <xf numFmtId="0" fontId="11" fillId="7" borderId="1" xfId="0" applyFont="1" applyFill="1" applyBorder="1" applyAlignment="1">
      <alignment vertical="center"/>
    </xf>
    <xf numFmtId="1" fontId="11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" fontId="2" fillId="6" borderId="1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center" vertical="center" wrapText="1"/>
    </xf>
    <xf numFmtId="1" fontId="2" fillId="10" borderId="1" xfId="0" applyNumberFormat="1" applyFont="1" applyFill="1" applyBorder="1" applyAlignment="1">
      <alignment horizontal="center" vertical="center" wrapText="1"/>
    </xf>
    <xf numFmtId="1" fontId="2" fillId="0" borderId="13" xfId="0" applyNumberFormat="1" applyFont="1" applyBorder="1" applyAlignment="1">
      <alignment horizontal="center" vertical="center" wrapText="1"/>
    </xf>
    <xf numFmtId="1" fontId="1" fillId="0" borderId="0" xfId="0" applyNumberFormat="1" applyFont="1" applyBorder="1" applyAlignment="1">
      <alignment horizontal="center" vertical="center" wrapText="1"/>
    </xf>
    <xf numFmtId="1" fontId="1" fillId="0" borderId="14" xfId="0" applyNumberFormat="1" applyFont="1" applyBorder="1" applyAlignment="1">
      <alignment horizontal="center" vertical="center" wrapText="1"/>
    </xf>
    <xf numFmtId="1" fontId="1" fillId="0" borderId="13" xfId="0" applyNumberFormat="1" applyFont="1" applyBorder="1" applyAlignment="1">
      <alignment horizontal="center" vertical="center" wrapText="1"/>
    </xf>
    <xf numFmtId="1" fontId="2" fillId="2" borderId="13" xfId="0" applyNumberFormat="1" applyFont="1" applyFill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 wrapText="1"/>
    </xf>
    <xf numFmtId="1" fontId="1" fillId="0" borderId="8" xfId="0" applyNumberFormat="1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 wrapText="1"/>
    </xf>
    <xf numFmtId="0" fontId="0" fillId="0" borderId="10" xfId="0" applyBorder="1"/>
    <xf numFmtId="0" fontId="0" fillId="0" borderId="11" xfId="0" applyBorder="1"/>
    <xf numFmtId="0" fontId="7" fillId="5" borderId="0" xfId="0" applyFont="1" applyFill="1"/>
    <xf numFmtId="1" fontId="7" fillId="5" borderId="1" xfId="0" applyNumberFormat="1" applyFont="1" applyFill="1" applyBorder="1"/>
    <xf numFmtId="1" fontId="2" fillId="6" borderId="0" xfId="0" applyNumberFormat="1" applyFont="1" applyFill="1" applyAlignment="1">
      <alignment horizontal="center" vertical="center" wrapText="1"/>
    </xf>
    <xf numFmtId="0" fontId="0" fillId="11" borderId="0" xfId="0" applyFill="1"/>
    <xf numFmtId="0" fontId="0" fillId="12" borderId="1" xfId="0" applyFill="1" applyBorder="1"/>
    <xf numFmtId="0" fontId="15" fillId="9" borderId="10" xfId="0" applyFont="1" applyFill="1" applyBorder="1" applyAlignment="1">
      <alignment vertical="center"/>
    </xf>
    <xf numFmtId="0" fontId="15" fillId="9" borderId="12" xfId="0" applyFont="1" applyFill="1" applyBorder="1" applyAlignment="1">
      <alignment vertical="center"/>
    </xf>
    <xf numFmtId="0" fontId="0" fillId="0" borderId="0" xfId="0" applyAlignment="1"/>
    <xf numFmtId="0" fontId="4" fillId="6" borderId="2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7" fillId="0" borderId="0" xfId="1" applyAlignment="1">
      <alignment vertical="center"/>
    </xf>
    <xf numFmtId="0" fontId="11" fillId="0" borderId="0" xfId="0" applyFont="1" applyProtection="1"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2" fontId="4" fillId="0" borderId="0" xfId="0" applyNumberFormat="1" applyFont="1" applyBorder="1" applyAlignment="1" applyProtection="1">
      <alignment horizontal="left" vertical="center"/>
      <protection locked="0"/>
    </xf>
    <xf numFmtId="1" fontId="4" fillId="2" borderId="0" xfId="0" applyNumberFormat="1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4" borderId="21" xfId="0" applyFont="1" applyFill="1" applyBorder="1" applyAlignment="1" applyProtection="1">
      <alignment horizontal="left" vertical="center"/>
      <protection locked="0"/>
    </xf>
    <xf numFmtId="0" fontId="4" fillId="4" borderId="22" xfId="0" applyFont="1" applyFill="1" applyBorder="1" applyAlignment="1" applyProtection="1">
      <alignment horizontal="left" vertical="center"/>
      <protection locked="0"/>
    </xf>
    <xf numFmtId="0" fontId="4" fillId="4" borderId="23" xfId="0" applyFont="1" applyFill="1" applyBorder="1" applyAlignment="1" applyProtection="1">
      <alignment horizontal="left" vertical="center"/>
      <protection locked="0"/>
    </xf>
    <xf numFmtId="1" fontId="4" fillId="0" borderId="0" xfId="0" applyNumberFormat="1" applyFont="1" applyFill="1" applyAlignment="1">
      <alignment horizontal="left" vertical="center"/>
    </xf>
    <xf numFmtId="0" fontId="4" fillId="0" borderId="0" xfId="0" applyFont="1" applyFill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2" fillId="9" borderId="0" xfId="0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0" fontId="14" fillId="9" borderId="14" xfId="0" applyFont="1" applyFill="1" applyBorder="1" applyAlignment="1">
      <alignment horizontal="center" vertical="center"/>
    </xf>
    <xf numFmtId="0" fontId="14" fillId="9" borderId="7" xfId="0" applyFont="1" applyFill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0" fontId="14" fillId="9" borderId="9" xfId="0" applyFont="1" applyFill="1" applyBorder="1" applyAlignment="1">
      <alignment horizontal="center" vertical="center"/>
    </xf>
    <xf numFmtId="1" fontId="2" fillId="6" borderId="10" xfId="0" applyNumberFormat="1" applyFont="1" applyFill="1" applyBorder="1" applyAlignment="1">
      <alignment horizontal="center" vertical="center" wrapText="1"/>
    </xf>
    <xf numFmtId="1" fontId="2" fillId="6" borderId="12" xfId="0" applyNumberFormat="1" applyFont="1" applyFill="1" applyBorder="1" applyAlignment="1">
      <alignment horizontal="center" vertical="center" wrapText="1"/>
    </xf>
    <xf numFmtId="1" fontId="2" fillId="6" borderId="11" xfId="0" applyNumberFormat="1" applyFont="1" applyFill="1" applyBorder="1" applyAlignment="1">
      <alignment horizontal="center" vertical="center" wrapText="1"/>
    </xf>
    <xf numFmtId="1" fontId="2" fillId="10" borderId="2" xfId="0" applyNumberFormat="1" applyFont="1" applyFill="1" applyBorder="1" applyAlignment="1">
      <alignment horizontal="center" vertical="center" wrapText="1"/>
    </xf>
    <xf numFmtId="1" fontId="2" fillId="10" borderId="15" xfId="0" applyNumberFormat="1" applyFont="1" applyFill="1" applyBorder="1" applyAlignment="1">
      <alignment horizontal="center" vertical="center" wrapText="1"/>
    </xf>
    <xf numFmtId="1" fontId="2" fillId="10" borderId="3" xfId="0" applyNumberFormat="1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5" fillId="9" borderId="12" xfId="0" applyFont="1" applyFill="1" applyBorder="1" applyAlignment="1">
      <alignment horizontal="center" vertical="center" wrapText="1"/>
    </xf>
    <xf numFmtId="0" fontId="15" fillId="9" borderId="11" xfId="0" applyFont="1" applyFill="1" applyBorder="1" applyAlignment="1">
      <alignment horizontal="center" vertical="center" wrapText="1"/>
    </xf>
    <xf numFmtId="0" fontId="2" fillId="10" borderId="10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12" borderId="10" xfId="0" applyFill="1" applyBorder="1" applyAlignment="1">
      <alignment horizontal="center"/>
    </xf>
    <xf numFmtId="0" fontId="0" fillId="12" borderId="11" xfId="0" applyFill="1" applyBorder="1" applyAlignment="1">
      <alignment horizontal="center"/>
    </xf>
    <xf numFmtId="1" fontId="7" fillId="5" borderId="5" xfId="0" applyNumberFormat="1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1" fontId="0" fillId="12" borderId="10" xfId="0" applyNumberFormat="1" applyFill="1" applyBorder="1" applyAlignment="1">
      <alignment horizontal="center"/>
    </xf>
    <xf numFmtId="1" fontId="2" fillId="0" borderId="10" xfId="0" applyNumberFormat="1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10" borderId="7" xfId="0" applyNumberFormat="1" applyFont="1" applyFill="1" applyBorder="1" applyAlignment="1">
      <alignment horizontal="center" vertical="center" wrapText="1"/>
    </xf>
    <xf numFmtId="1" fontId="2" fillId="10" borderId="9" xfId="0" applyNumberFormat="1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0" fontId="2" fillId="10" borderId="15" xfId="0" applyFont="1" applyFill="1" applyBorder="1" applyAlignment="1">
      <alignment horizontal="center" vertical="center" wrapText="1"/>
    </xf>
    <xf numFmtId="1" fontId="2" fillId="6" borderId="1" xfId="0" applyNumberFormat="1" applyFont="1" applyFill="1" applyBorder="1" applyAlignment="1">
      <alignment horizontal="center" vertical="center" wrapText="1"/>
    </xf>
    <xf numFmtId="1" fontId="2" fillId="0" borderId="7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2" fillId="10" borderId="1" xfId="0" applyNumberFormat="1" applyFont="1" applyFill="1" applyBorder="1" applyAlignment="1">
      <alignment horizontal="center" vertical="center" wrapText="1"/>
    </xf>
    <xf numFmtId="1" fontId="2" fillId="3" borderId="13" xfId="0" applyNumberFormat="1" applyFont="1" applyFill="1" applyBorder="1" applyAlignment="1">
      <alignment horizontal="center" vertical="center" wrapText="1"/>
    </xf>
    <xf numFmtId="1" fontId="2" fillId="3" borderId="0" xfId="0" applyNumberFormat="1" applyFont="1" applyFill="1" applyBorder="1" applyAlignment="1">
      <alignment horizontal="center" vertical="center" wrapText="1"/>
    </xf>
    <xf numFmtId="1" fontId="2" fillId="10" borderId="10" xfId="0" applyNumberFormat="1" applyFont="1" applyFill="1" applyBorder="1" applyAlignment="1">
      <alignment horizontal="center" vertical="center" wrapText="1"/>
    </xf>
    <xf numFmtId="1" fontId="2" fillId="10" borderId="11" xfId="0" applyNumberFormat="1" applyFont="1" applyFill="1" applyBorder="1" applyAlignment="1">
      <alignment horizontal="center" vertical="center" wrapText="1"/>
    </xf>
    <xf numFmtId="0" fontId="15" fillId="9" borderId="13" xfId="0" applyFont="1" applyFill="1" applyBorder="1" applyAlignment="1">
      <alignment horizontal="center" vertical="center"/>
    </xf>
    <xf numFmtId="0" fontId="15" fillId="9" borderId="0" xfId="0" applyFont="1" applyFill="1" applyBorder="1" applyAlignment="1">
      <alignment horizontal="center" vertical="center"/>
    </xf>
    <xf numFmtId="0" fontId="15" fillId="9" borderId="14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</cellXfs>
  <cellStyles count="2">
    <cellStyle name="Collegamento ipertestuale" xfId="1" builtinId="8"/>
    <cellStyle name="Normale" xfId="0" builtinId="0"/>
  </cellStyles>
  <dxfs count="1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3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3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3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740705</xdr:colOff>
      <xdr:row>1</xdr:row>
      <xdr:rowOff>1646</xdr:rowOff>
    </xdr:from>
    <xdr:to>
      <xdr:col>13</xdr:col>
      <xdr:colOff>54411</xdr:colOff>
      <xdr:row>6</xdr:row>
      <xdr:rowOff>46222</xdr:rowOff>
    </xdr:to>
    <xdr:sp macro="[0]!REGISTRA_CALCOLO" textlink="">
      <xdr:nvSpPr>
        <xdr:cNvPr id="2" name="Rettangolo 1">
          <a:extLst>
            <a:ext uri="{FF2B5EF4-FFF2-40B4-BE49-F238E27FC236}">
              <a16:creationId xmlns:a16="http://schemas.microsoft.com/office/drawing/2014/main" id="{2CFC67EF-5F10-48F3-A74B-474498DA086D}"/>
            </a:ext>
          </a:extLst>
        </xdr:cNvPr>
        <xdr:cNvSpPr/>
      </xdr:nvSpPr>
      <xdr:spPr>
        <a:xfrm>
          <a:off x="5133411" y="257140"/>
          <a:ext cx="2160000" cy="1080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ctr"/>
          <a:r>
            <a:rPr lang="it-IT" sz="2000">
              <a:latin typeface="Arial" panose="020B0604020202020204" pitchFamily="34" charset="0"/>
              <a:cs typeface="Arial" panose="020B0604020202020204" pitchFamily="34" charset="0"/>
            </a:rPr>
            <a:t>CARICA</a:t>
          </a:r>
          <a:r>
            <a:rPr lang="it-IT" sz="2000" baseline="0">
              <a:latin typeface="Arial" panose="020B0604020202020204" pitchFamily="34" charset="0"/>
              <a:cs typeface="Arial" panose="020B0604020202020204" pitchFamily="34" charset="0"/>
            </a:rPr>
            <a:t> CALCOLO IN RELAZIONE</a:t>
          </a:r>
          <a:endParaRPr lang="it-IT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248223</xdr:colOff>
      <xdr:row>1</xdr:row>
      <xdr:rowOff>3526</xdr:rowOff>
    </xdr:from>
    <xdr:to>
      <xdr:col>17</xdr:col>
      <xdr:colOff>328411</xdr:colOff>
      <xdr:row>6</xdr:row>
      <xdr:rowOff>48102</xdr:rowOff>
    </xdr:to>
    <xdr:sp macro="[0]!CANCELLA_REGISTRAZIONE" textlink="">
      <xdr:nvSpPr>
        <xdr:cNvPr id="3" name="Rettangolo 2">
          <a:extLst>
            <a:ext uri="{FF2B5EF4-FFF2-40B4-BE49-F238E27FC236}">
              <a16:creationId xmlns:a16="http://schemas.microsoft.com/office/drawing/2014/main" id="{B6392F09-57ED-4A78-BBDE-D41C03551C0F}"/>
            </a:ext>
          </a:extLst>
        </xdr:cNvPr>
        <xdr:cNvSpPr/>
      </xdr:nvSpPr>
      <xdr:spPr>
        <a:xfrm>
          <a:off x="7487223" y="259020"/>
          <a:ext cx="2160000" cy="1080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ctr"/>
          <a:r>
            <a:rPr lang="it-IT" sz="2000">
              <a:latin typeface="Arial" panose="020B0604020202020204" pitchFamily="34" charset="0"/>
              <a:cs typeface="Arial" panose="020B0604020202020204" pitchFamily="34" charset="0"/>
            </a:rPr>
            <a:t>CANCELLA ULTIMO CALCOLO</a:t>
          </a:r>
        </a:p>
      </xdr:txBody>
    </xdr:sp>
    <xdr:clientData/>
  </xdr:twoCellAnchor>
  <xdr:twoCellAnchor>
    <xdr:from>
      <xdr:col>18</xdr:col>
      <xdr:colOff>545728</xdr:colOff>
      <xdr:row>1</xdr:row>
      <xdr:rowOff>5042</xdr:rowOff>
    </xdr:from>
    <xdr:to>
      <xdr:col>24</xdr:col>
      <xdr:colOff>517846</xdr:colOff>
      <xdr:row>6</xdr:row>
      <xdr:rowOff>49618</xdr:rowOff>
    </xdr:to>
    <xdr:sp macro="[0]!Questa_cartella_di_lavoro.STAMPA_RELAZIONE" textlink="">
      <xdr:nvSpPr>
        <xdr:cNvPr id="5" name="Rettangolo 4">
          <a:extLst>
            <a:ext uri="{FF2B5EF4-FFF2-40B4-BE49-F238E27FC236}">
              <a16:creationId xmlns:a16="http://schemas.microsoft.com/office/drawing/2014/main" id="{64E88487-622A-45E3-B92D-BDD6DD9B5D97}"/>
            </a:ext>
          </a:extLst>
        </xdr:cNvPr>
        <xdr:cNvSpPr/>
      </xdr:nvSpPr>
      <xdr:spPr>
        <a:xfrm>
          <a:off x="10384493" y="260536"/>
          <a:ext cx="4320000" cy="1080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2000">
              <a:latin typeface="Arial" panose="020B0604020202020204" pitchFamily="34" charset="0"/>
              <a:cs typeface="Arial" panose="020B0604020202020204" pitchFamily="34" charset="0"/>
            </a:rPr>
            <a:t>STAMPA</a:t>
          </a:r>
          <a:r>
            <a:rPr lang="it-IT" sz="15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it-IT" sz="2000" baseline="0">
              <a:latin typeface="Arial" panose="020B0604020202020204" pitchFamily="34" charset="0"/>
              <a:cs typeface="Arial" panose="020B0604020202020204" pitchFamily="34" charset="0"/>
            </a:rPr>
            <a:t>RELAZIONE</a:t>
          </a:r>
          <a:endParaRPr lang="it-IT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551330</xdr:colOff>
      <xdr:row>32</xdr:row>
      <xdr:rowOff>217715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40C8F5BF-04D6-41E5-BAD6-1CD0FA488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94830" cy="8055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AB29"/>
  <sheetViews>
    <sheetView tabSelected="1" topLeftCell="B1" zoomScaleNormal="100" workbookViewId="0">
      <selection activeCell="C2" sqref="C2:H2"/>
    </sheetView>
  </sheetViews>
  <sheetFormatPr defaultColWidth="20.68359375" defaultRowHeight="20.100000000000001" customHeight="1" x14ac:dyDescent="0.55000000000000004"/>
  <cols>
    <col min="1" max="1" width="2.578125" style="15" customWidth="1"/>
    <col min="2" max="2" width="30.578125" style="15" customWidth="1"/>
    <col min="3" max="3" width="4.578125" style="17" customWidth="1"/>
    <col min="4" max="4" width="4.578125" style="15" customWidth="1"/>
    <col min="5" max="8" width="4.578125" style="17" customWidth="1"/>
    <col min="9" max="9" width="10.578125" style="17" customWidth="1"/>
    <col min="10" max="14" width="7.15625" style="56" customWidth="1"/>
    <col min="15" max="18" width="7.15625" style="45" customWidth="1"/>
    <col min="19" max="19" width="15.68359375" style="45" customWidth="1"/>
    <col min="20" max="22" width="7.15625" style="45" customWidth="1"/>
    <col min="23" max="23" width="15.68359375" style="45" customWidth="1"/>
    <col min="24" max="27" width="7.15625" style="45" customWidth="1"/>
    <col min="28" max="28" width="7.15625" style="16" customWidth="1"/>
    <col min="29" max="62" width="8.578125" style="15" customWidth="1"/>
    <col min="63" max="16384" width="20.68359375" style="15"/>
  </cols>
  <sheetData>
    <row r="1" spans="1:28" ht="20.100000000000001" customHeight="1" thickBot="1" x14ac:dyDescent="0.6">
      <c r="A1" s="112"/>
    </row>
    <row r="2" spans="1:28" ht="20.100000000000001" customHeight="1" thickTop="1" thickBot="1" x14ac:dyDescent="0.6">
      <c r="B2" s="107" t="s">
        <v>52</v>
      </c>
      <c r="C2" s="125"/>
      <c r="D2" s="126"/>
      <c r="E2" s="126"/>
      <c r="F2" s="126"/>
      <c r="G2" s="126"/>
      <c r="H2" s="127"/>
    </row>
    <row r="3" spans="1:28" ht="1" customHeight="1" thickTop="1" x14ac:dyDescent="0.4">
      <c r="B3" s="48"/>
      <c r="C3" s="113"/>
      <c r="D3" s="113"/>
      <c r="E3" s="113"/>
      <c r="F3" s="113"/>
      <c r="G3" s="113"/>
      <c r="H3" s="113"/>
    </row>
    <row r="4" spans="1:28" ht="20.100000000000001" customHeight="1" x14ac:dyDescent="0.55000000000000004">
      <c r="B4" s="108" t="str">
        <f>IF(C2="","",IF(OR(C2="Travetto_singolo",C2="Doppio_travetto"),"Larghezza travetto","Tipo lastre"))</f>
        <v/>
      </c>
      <c r="C4" s="130"/>
      <c r="D4" s="130"/>
      <c r="E4" s="130"/>
      <c r="F4" s="130"/>
      <c r="G4" s="130"/>
      <c r="H4" s="130"/>
    </row>
    <row r="5" spans="1:28" ht="20.100000000000001" customHeight="1" x14ac:dyDescent="0.55000000000000004">
      <c r="B5" s="108" t="str">
        <f>IF(C2="","",IF(OR(C2="Travetto_singolo",C2="Doppio_travetto"),"Larghezza pignatta","Spessore lastra"))</f>
        <v/>
      </c>
      <c r="C5" s="129"/>
      <c r="D5" s="129"/>
      <c r="E5" s="129"/>
      <c r="F5" s="129"/>
      <c r="G5" s="129"/>
      <c r="H5" s="129"/>
    </row>
    <row r="6" spans="1:28" ht="20.100000000000001" customHeight="1" x14ac:dyDescent="0.55000000000000004">
      <c r="B6" s="108" t="str">
        <f>IF(C2="","","H alleggerimento")</f>
        <v/>
      </c>
      <c r="C6" s="129"/>
      <c r="D6" s="129"/>
      <c r="E6" s="129"/>
      <c r="F6" s="129"/>
      <c r="G6" s="129"/>
      <c r="H6" s="129"/>
    </row>
    <row r="7" spans="1:28" ht="20.100000000000001" customHeight="1" x14ac:dyDescent="0.55000000000000004">
      <c r="B7" s="108" t="str">
        <f>IF(C2="","","Spessore soletta")</f>
        <v/>
      </c>
      <c r="C7" s="129"/>
      <c r="D7" s="129"/>
      <c r="E7" s="129"/>
      <c r="F7" s="129"/>
      <c r="G7" s="129"/>
      <c r="H7" s="129"/>
    </row>
    <row r="8" spans="1:28" ht="20.100000000000001" customHeight="1" x14ac:dyDescent="0.55000000000000004">
      <c r="B8" s="108" t="str">
        <f>IF(C2="","","Peso proprio [daN/mq]")</f>
        <v/>
      </c>
      <c r="C8" s="128" t="str">
        <f>IF(OR(C2="",C4="",C5="",C6="",C7=""),"",'CONTROLLO FINALE'!E10)</f>
        <v/>
      </c>
      <c r="D8" s="128"/>
      <c r="E8" s="128"/>
      <c r="F8" s="128"/>
      <c r="G8" s="128"/>
      <c r="H8" s="128"/>
      <c r="I8" s="15"/>
      <c r="J8" s="122" t="s">
        <v>141</v>
      </c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4"/>
      <c r="Z8"/>
      <c r="AA8"/>
      <c r="AB8"/>
    </row>
    <row r="9" spans="1:28" ht="20.100000000000001" customHeight="1" x14ac:dyDescent="0.55000000000000004">
      <c r="B9" s="61"/>
      <c r="C9" s="61"/>
      <c r="D9" s="61"/>
      <c r="E9" s="61"/>
      <c r="F9" s="61"/>
      <c r="G9" s="61"/>
      <c r="H9" s="61"/>
      <c r="I9" s="15"/>
      <c r="J9" s="120" t="s">
        <v>99</v>
      </c>
      <c r="K9" s="120"/>
      <c r="L9" s="120"/>
      <c r="M9" s="120" t="s">
        <v>93</v>
      </c>
      <c r="N9" s="120" t="s">
        <v>88</v>
      </c>
      <c r="O9" s="120" t="s">
        <v>89</v>
      </c>
      <c r="P9" s="120" t="s">
        <v>90</v>
      </c>
      <c r="Q9" s="120" t="s">
        <v>96</v>
      </c>
      <c r="R9" s="120" t="s">
        <v>101</v>
      </c>
      <c r="S9" s="120"/>
      <c r="T9" s="120"/>
      <c r="U9" s="120"/>
      <c r="V9" s="120" t="s">
        <v>102</v>
      </c>
      <c r="W9" s="120"/>
      <c r="X9" s="120"/>
      <c r="Y9" s="120"/>
      <c r="Z9"/>
      <c r="AA9"/>
      <c r="AB9"/>
    </row>
    <row r="10" spans="1:28" ht="20.100000000000001" customHeight="1" x14ac:dyDescent="0.55000000000000004">
      <c r="B10" s="114" t="str">
        <f>IF(C2="","","DATI DI CALCOLO")</f>
        <v/>
      </c>
      <c r="C10" s="114"/>
      <c r="D10" s="114"/>
      <c r="E10" s="114"/>
      <c r="F10" s="114"/>
      <c r="G10" s="114"/>
      <c r="H10" s="114"/>
      <c r="I10" s="44"/>
      <c r="J10" s="120" t="s">
        <v>98</v>
      </c>
      <c r="K10" s="120" t="s">
        <v>97</v>
      </c>
      <c r="L10" s="120" t="s">
        <v>100</v>
      </c>
      <c r="M10" s="120"/>
      <c r="N10" s="120"/>
      <c r="O10" s="120"/>
      <c r="P10" s="120"/>
      <c r="Q10" s="120"/>
      <c r="R10" s="120" t="s">
        <v>91</v>
      </c>
      <c r="S10" s="120" t="s">
        <v>92</v>
      </c>
      <c r="T10" s="120" t="s">
        <v>95</v>
      </c>
      <c r="U10" s="121" t="s">
        <v>94</v>
      </c>
      <c r="V10" s="120" t="s">
        <v>91</v>
      </c>
      <c r="W10" s="120" t="s">
        <v>92</v>
      </c>
      <c r="X10" s="120" t="s">
        <v>95</v>
      </c>
      <c r="Y10" s="121" t="s">
        <v>94</v>
      </c>
      <c r="Z10"/>
      <c r="AA10"/>
      <c r="AB10"/>
    </row>
    <row r="11" spans="1:28" ht="20.100000000000001" customHeight="1" x14ac:dyDescent="0.55000000000000004">
      <c r="B11" s="109" t="str">
        <f>IF(C2="","","G1 [daN/mq]")</f>
        <v/>
      </c>
      <c r="C11" s="116"/>
      <c r="D11" s="116"/>
      <c r="E11" s="116"/>
      <c r="F11" s="116"/>
      <c r="G11" s="116"/>
      <c r="H11" s="116"/>
      <c r="I11" s="44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1"/>
      <c r="V11" s="120"/>
      <c r="W11" s="120"/>
      <c r="X11" s="120"/>
      <c r="Y11" s="121"/>
      <c r="Z11"/>
      <c r="AA11"/>
      <c r="AB11"/>
    </row>
    <row r="12" spans="1:28" ht="20.100000000000001" customHeight="1" x14ac:dyDescent="0.55000000000000004">
      <c r="B12" s="109" t="str">
        <f>IF(C2="","","G2 [daN/mq]")</f>
        <v/>
      </c>
      <c r="C12" s="116"/>
      <c r="D12" s="116"/>
      <c r="E12" s="116"/>
      <c r="F12" s="116"/>
      <c r="G12" s="116"/>
      <c r="H12" s="116"/>
      <c r="I12" s="44"/>
    </row>
    <row r="13" spans="1:28" ht="20.100000000000001" customHeight="1" x14ac:dyDescent="0.55000000000000004">
      <c r="B13" s="109" t="str">
        <f>IF(C2="","","Q [daN/mq]")</f>
        <v/>
      </c>
      <c r="C13" s="116"/>
      <c r="D13" s="116"/>
      <c r="E13" s="116"/>
      <c r="F13" s="116"/>
      <c r="G13" s="116"/>
      <c r="H13" s="116"/>
      <c r="I13" s="44"/>
    </row>
    <row r="14" spans="1:28" ht="20.100000000000001" customHeight="1" x14ac:dyDescent="0.55000000000000004">
      <c r="B14" s="109" t="str">
        <f>IF(C2="","","Lcalcolo [ml]")</f>
        <v/>
      </c>
      <c r="C14" s="118"/>
      <c r="D14" s="118"/>
      <c r="E14" s="118"/>
      <c r="F14" s="118"/>
      <c r="G14" s="118"/>
      <c r="H14" s="118"/>
      <c r="I14" s="44"/>
    </row>
    <row r="15" spans="1:28" ht="20.100000000000001" customHeight="1" x14ac:dyDescent="0.55000000000000004">
      <c r="B15" s="109" t="str">
        <f>IF(C2="","","Vincolo campata (1/x)")</f>
        <v/>
      </c>
      <c r="C15" s="116"/>
      <c r="D15" s="116"/>
      <c r="E15" s="116"/>
      <c r="F15" s="116"/>
      <c r="G15" s="116"/>
      <c r="H15" s="116"/>
      <c r="I15" s="44"/>
    </row>
    <row r="16" spans="1:28" ht="20.100000000000001" customHeight="1" x14ac:dyDescent="0.55000000000000004">
      <c r="B16" s="109" t="str">
        <f>IF(C2="","","Vincolo appoggio (1/x)")</f>
        <v/>
      </c>
      <c r="C16" s="116"/>
      <c r="D16" s="116"/>
      <c r="E16" s="116"/>
      <c r="F16" s="116"/>
      <c r="G16" s="116"/>
      <c r="H16" s="116"/>
      <c r="I16" s="44"/>
    </row>
    <row r="17" spans="2:9" ht="20.100000000000001" customHeight="1" x14ac:dyDescent="0.35">
      <c r="B17" s="61"/>
      <c r="C17" s="61"/>
      <c r="D17" s="61"/>
      <c r="E17" s="61"/>
      <c r="F17" s="61"/>
      <c r="G17" s="61"/>
      <c r="H17" s="61"/>
      <c r="I17" s="44"/>
    </row>
    <row r="18" spans="2:9" ht="20.100000000000001" customHeight="1" x14ac:dyDescent="0.55000000000000004">
      <c r="B18" s="117" t="str">
        <f>IF(C2="","","RISULTATI DI CALCOLO MOMENTO POSITIVO")</f>
        <v/>
      </c>
      <c r="C18" s="117"/>
      <c r="D18" s="117"/>
      <c r="E18" s="117"/>
      <c r="F18" s="117"/>
      <c r="G18" s="117"/>
      <c r="H18" s="117"/>
      <c r="I18" s="44"/>
    </row>
    <row r="19" spans="2:9" ht="20.100000000000001" customHeight="1" x14ac:dyDescent="0.55000000000000004">
      <c r="B19" s="109" t="str">
        <f>IF(C2="","","Armatura campata")</f>
        <v/>
      </c>
      <c r="C19" s="114" t="str">
        <f>IF(AND(C2&lt;&gt;"",C4&lt;&gt;"",C5&lt;&gt;"",C6&lt;&gt;"",C7&lt;&gt;"",C11&lt;&gt;"",C12&lt;&gt;"",C13&lt;&gt;"",C14&lt;&gt;"",C15&lt;&gt;"",C16&lt;&gt;""),'CONTROLLO FINALE'!K10,"")</f>
        <v/>
      </c>
      <c r="D19" s="114"/>
      <c r="E19" s="114"/>
      <c r="F19" s="114"/>
      <c r="G19" s="114"/>
      <c r="H19" s="114"/>
      <c r="I19" s="44"/>
    </row>
    <row r="20" spans="2:9" ht="20.100000000000001" customHeight="1" x14ac:dyDescent="0.55000000000000004">
      <c r="B20" s="109" t="str">
        <f>IF(C2="","","Mslu sollecitante / ml [daNm]")</f>
        <v/>
      </c>
      <c r="C20" s="119" t="str">
        <f>IF(AND(C2&lt;&gt;"",C4&lt;&gt;"",C5&lt;&gt;"",C6&lt;&gt;"",C7&lt;&gt;"",C11&lt;&gt;"",C12&lt;&gt;"",C13&lt;&gt;"",C14&lt;&gt;"",C15&lt;&gt;"",C16&lt;&gt;""),(C8*1.3+C11*1.3+C12*1.5+C13*1.5)*C14*C14/C15,"")</f>
        <v/>
      </c>
      <c r="D20" s="119"/>
      <c r="E20" s="119"/>
      <c r="F20" s="119"/>
      <c r="G20" s="119"/>
      <c r="H20" s="119"/>
      <c r="I20" s="44"/>
    </row>
    <row r="21" spans="2:9" ht="20.100000000000001" customHeight="1" x14ac:dyDescent="0.55000000000000004">
      <c r="B21" s="109" t="str">
        <f>IF(C2="","","Mslu resistente / ml [daNm]")</f>
        <v/>
      </c>
      <c r="C21" s="115" t="str">
        <f>IF(OR(C2="",C4="",C5="",C6="",C7="",C11="",C12="",C13="",C14="",C15="",C16=""),"",IF('CONTROLLO FINALE'!B13=1,"NON VERIFICATO IN CAMPATA",'CONTROLLO FINALE'!M10))</f>
        <v/>
      </c>
      <c r="D21" s="115"/>
      <c r="E21" s="115"/>
      <c r="F21" s="115"/>
      <c r="G21" s="115"/>
      <c r="H21" s="115"/>
      <c r="I21" s="44"/>
    </row>
    <row r="22" spans="2:9" ht="20.100000000000001" customHeight="1" x14ac:dyDescent="0.35">
      <c r="B22" s="109"/>
      <c r="C22" s="61"/>
      <c r="D22" s="61"/>
      <c r="E22" s="61"/>
      <c r="F22" s="61"/>
      <c r="G22" s="61"/>
      <c r="H22" s="61"/>
      <c r="I22" s="44"/>
    </row>
    <row r="23" spans="2:9" ht="20.100000000000001" customHeight="1" x14ac:dyDescent="0.55000000000000004">
      <c r="B23" s="117" t="str">
        <f>IF(C2="","","RISULTATI DI CALCOLO MOMENTO NEGATIVO")</f>
        <v/>
      </c>
      <c r="C23" s="117"/>
      <c r="D23" s="117"/>
      <c r="E23" s="117"/>
      <c r="F23" s="117"/>
      <c r="G23" s="117"/>
      <c r="H23" s="117"/>
      <c r="I23" s="44"/>
    </row>
    <row r="24" spans="2:9" ht="20.100000000000001" customHeight="1" x14ac:dyDescent="0.55000000000000004">
      <c r="B24" s="109" t="str">
        <f>IF(C2="","","Armatura appoggi")</f>
        <v/>
      </c>
      <c r="C24" s="114" t="str">
        <f>'CONTROLLO FINALE'!O10</f>
        <v/>
      </c>
      <c r="D24" s="114"/>
      <c r="E24" s="114"/>
      <c r="F24" s="114"/>
      <c r="G24" s="114"/>
      <c r="H24" s="114"/>
      <c r="I24" s="44"/>
    </row>
    <row r="25" spans="2:9" ht="20.100000000000001" customHeight="1" x14ac:dyDescent="0.55000000000000004">
      <c r="B25" s="109" t="str">
        <f>IF(C2="","","Mslu sollecitante / ml [daNm]")</f>
        <v/>
      </c>
      <c r="C25" s="115" t="str">
        <f>IF(AND(C2&lt;&gt;"",C4&lt;&gt;"",C5&lt;&gt;"",C6&lt;&gt;"",C7&lt;&gt;"",C11&lt;&gt;"",C12&lt;&gt;"",C13&lt;&gt;"",C14&lt;&gt;"",C15&lt;&gt;"",C16&lt;&gt;""),(C8*1.3+C11*1.3+C12*1.5+C13*1.5)*C14*C14/C16,"")</f>
        <v/>
      </c>
      <c r="D25" s="115"/>
      <c r="E25" s="115"/>
      <c r="F25" s="115"/>
      <c r="G25" s="115"/>
      <c r="H25" s="115"/>
      <c r="I25" s="44"/>
    </row>
    <row r="26" spans="2:9" ht="20.100000000000001" customHeight="1" x14ac:dyDescent="0.55000000000000004">
      <c r="B26" s="109" t="str">
        <f>IF(C2="","","Mslu resistente / ml [daNm]")</f>
        <v/>
      </c>
      <c r="C26" s="115" t="str">
        <f>IF(OR(C2="",C4="",C5="",C6="",C7="",C11="",C12="",C13="",C14="",C15="",C16=""),"",IF('CONTROLLO FINALE'!B14=1,"NON VERIFICATO AGLI APPOGGI",'CONTROLLO FINALE'!Q10))</f>
        <v/>
      </c>
      <c r="D26" s="115"/>
      <c r="E26" s="115"/>
      <c r="F26" s="115"/>
      <c r="G26" s="115"/>
      <c r="H26" s="115"/>
      <c r="I26" s="44"/>
    </row>
    <row r="27" spans="2:9" ht="20.100000000000001" customHeight="1" x14ac:dyDescent="0.35">
      <c r="B27" s="109"/>
      <c r="C27" s="61"/>
      <c r="D27" s="61"/>
      <c r="E27" s="61"/>
      <c r="F27" s="61"/>
      <c r="G27" s="61"/>
      <c r="H27" s="61"/>
      <c r="I27" s="44"/>
    </row>
    <row r="28" spans="2:9" ht="20.100000000000001" customHeight="1" x14ac:dyDescent="0.45">
      <c r="B28" s="20"/>
      <c r="C28" s="20"/>
      <c r="D28" s="20"/>
      <c r="E28" s="20"/>
      <c r="F28" s="20"/>
      <c r="G28" s="20"/>
      <c r="H28" s="20"/>
      <c r="I28" s="44"/>
    </row>
    <row r="29" spans="2:9" ht="20.100000000000001" customHeight="1" x14ac:dyDescent="0.45">
      <c r="B29" s="20"/>
      <c r="C29" s="20"/>
      <c r="D29" s="20"/>
      <c r="E29" s="20"/>
      <c r="F29" s="20"/>
      <c r="G29" s="20"/>
      <c r="H29" s="20"/>
      <c r="I29" s="44"/>
    </row>
  </sheetData>
  <sheetProtection sheet="1" objects="1" scenarios="1"/>
  <mergeCells count="41">
    <mergeCell ref="J9:L9"/>
    <mergeCell ref="J10:J11"/>
    <mergeCell ref="K10:K11"/>
    <mergeCell ref="L10:L11"/>
    <mergeCell ref="S10:S11"/>
    <mergeCell ref="J8:Y8"/>
    <mergeCell ref="C2:H2"/>
    <mergeCell ref="C8:H8"/>
    <mergeCell ref="C7:H7"/>
    <mergeCell ref="C6:H6"/>
    <mergeCell ref="C5:H5"/>
    <mergeCell ref="C4:H4"/>
    <mergeCell ref="W10:W11"/>
    <mergeCell ref="R9:U9"/>
    <mergeCell ref="V9:Y9"/>
    <mergeCell ref="M9:M11"/>
    <mergeCell ref="N9:N11"/>
    <mergeCell ref="O9:O11"/>
    <mergeCell ref="P9:P11"/>
    <mergeCell ref="Q9:Q11"/>
    <mergeCell ref="R10:R11"/>
    <mergeCell ref="T10:T11"/>
    <mergeCell ref="U10:U11"/>
    <mergeCell ref="V10:V11"/>
    <mergeCell ref="X10:X11"/>
    <mergeCell ref="Y10:Y11"/>
    <mergeCell ref="C24:H24"/>
    <mergeCell ref="C25:H25"/>
    <mergeCell ref="C26:H26"/>
    <mergeCell ref="C11:H11"/>
    <mergeCell ref="B10:H10"/>
    <mergeCell ref="B18:H18"/>
    <mergeCell ref="B23:H23"/>
    <mergeCell ref="C14:H14"/>
    <mergeCell ref="C15:H15"/>
    <mergeCell ref="C16:H16"/>
    <mergeCell ref="C19:H19"/>
    <mergeCell ref="C20:H20"/>
    <mergeCell ref="C21:H21"/>
    <mergeCell ref="C13:H13"/>
    <mergeCell ref="C12:H12"/>
  </mergeCells>
  <conditionalFormatting sqref="C4:H4">
    <cfRule type="expression" dxfId="13" priority="97">
      <formula>$C$2&lt;&gt;""</formula>
    </cfRule>
  </conditionalFormatting>
  <conditionalFormatting sqref="C5:H5">
    <cfRule type="expression" dxfId="12" priority="96">
      <formula>$C$2&lt;&gt;""</formula>
    </cfRule>
  </conditionalFormatting>
  <conditionalFormatting sqref="C6:H6">
    <cfRule type="expression" dxfId="11" priority="95">
      <formula>$C$2&lt;&gt;""</formula>
    </cfRule>
  </conditionalFormatting>
  <conditionalFormatting sqref="C7:H7">
    <cfRule type="expression" dxfId="10" priority="94">
      <formula>$C$2&lt;&gt;""</formula>
    </cfRule>
  </conditionalFormatting>
  <conditionalFormatting sqref="B4">
    <cfRule type="expression" dxfId="9" priority="91">
      <formula>$C$2&lt;&gt;""</formula>
    </cfRule>
  </conditionalFormatting>
  <conditionalFormatting sqref="B5">
    <cfRule type="expression" dxfId="8" priority="90">
      <formula>$C$2&lt;&gt;""</formula>
    </cfRule>
  </conditionalFormatting>
  <conditionalFormatting sqref="B6">
    <cfRule type="expression" dxfId="7" priority="89">
      <formula>$C$2&lt;&gt;""</formula>
    </cfRule>
  </conditionalFormatting>
  <conditionalFormatting sqref="B7">
    <cfRule type="expression" dxfId="6" priority="88">
      <formula>$C$2&lt;&gt;""</formula>
    </cfRule>
  </conditionalFormatting>
  <conditionalFormatting sqref="B8">
    <cfRule type="expression" dxfId="5" priority="87">
      <formula>$C$2&lt;&gt;""</formula>
    </cfRule>
  </conditionalFormatting>
  <conditionalFormatting sqref="C8:H8">
    <cfRule type="expression" dxfId="4" priority="10">
      <formula>$C$2&lt;&gt;""</formula>
    </cfRule>
  </conditionalFormatting>
  <conditionalFormatting sqref="B11:B16 B19:B21 B24:B26">
    <cfRule type="expression" dxfId="3" priority="9">
      <formula>$C$2&lt;&gt;""</formula>
    </cfRule>
  </conditionalFormatting>
  <conditionalFormatting sqref="C11:H16">
    <cfRule type="expression" dxfId="2" priority="8">
      <formula>$C$2&lt;&gt;""</formula>
    </cfRule>
  </conditionalFormatting>
  <conditionalFormatting sqref="B10:H10 B18:H18 B23:H23">
    <cfRule type="expression" dxfId="1" priority="7">
      <formula>$C$2&lt;&gt;""</formula>
    </cfRule>
  </conditionalFormatting>
  <conditionalFormatting sqref="C24:H26 C19:H21">
    <cfRule type="expression" dxfId="0" priority="6">
      <formula>$C$2&lt;&gt;""</formula>
    </cfRule>
  </conditionalFormatting>
  <dataValidations count="2">
    <dataValidation type="list" allowBlank="1" showInputMessage="1" showErrorMessage="1" sqref="C4:H4" xr:uid="{00000000-0002-0000-0000-000000000000}">
      <formula1>INDIRECT(C2)</formula1>
    </dataValidation>
    <dataValidation type="list" allowBlank="1" showInputMessage="1" showErrorMessage="1" sqref="C5:H6" xr:uid="{00000000-0002-0000-0000-000001000000}">
      <formula1>INDIRECT(C4)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'Dati per tendine'!$A$29:$A$30</xm:f>
          </x14:formula1>
          <xm:sqref>C7:H7</xm:sqref>
        </x14:dataValidation>
        <x14:dataValidation type="list" allowBlank="1" showInputMessage="1" showErrorMessage="1" xr:uid="{00000000-0002-0000-0000-000003000000}">
          <x14:formula1>
            <xm:f>'Dati per tendine'!$A$1:$A$2</xm:f>
          </x14:formula1>
          <xm:sqref>C2:H2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9"/>
  <dimension ref="A1"/>
  <sheetViews>
    <sheetView workbookViewId="0">
      <selection activeCell="K22" sqref="K22"/>
    </sheetView>
  </sheetViews>
  <sheetFormatPr defaultRowHeight="14.4" x14ac:dyDescent="0.55000000000000004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0"/>
  <dimension ref="A1:AA17"/>
  <sheetViews>
    <sheetView workbookViewId="0">
      <selection activeCell="B10" sqref="B10:T10"/>
    </sheetView>
  </sheetViews>
  <sheetFormatPr defaultColWidth="8.578125" defaultRowHeight="20.100000000000001" customHeight="1" x14ac:dyDescent="0.4"/>
  <cols>
    <col min="1" max="1" width="20.41796875" style="48" customWidth="1"/>
    <col min="2" max="6" width="8.578125" style="49"/>
    <col min="7" max="16384" width="8.578125" style="48"/>
  </cols>
  <sheetData>
    <row r="1" spans="1:27" ht="20.100000000000001" customHeight="1" x14ac:dyDescent="0.55000000000000004">
      <c r="B1" s="193" t="s">
        <v>99</v>
      </c>
      <c r="C1" s="193"/>
      <c r="D1" s="193"/>
      <c r="E1" s="193" t="s">
        <v>93</v>
      </c>
      <c r="F1" s="193" t="s">
        <v>88</v>
      </c>
      <c r="G1" s="193" t="s">
        <v>89</v>
      </c>
      <c r="H1" s="193" t="s">
        <v>90</v>
      </c>
      <c r="I1" s="193" t="s">
        <v>96</v>
      </c>
      <c r="J1" s="193" t="s">
        <v>101</v>
      </c>
      <c r="K1" s="193"/>
      <c r="L1" s="193"/>
      <c r="M1" s="193"/>
      <c r="N1" s="193" t="s">
        <v>102</v>
      </c>
      <c r="O1" s="193"/>
      <c r="P1" s="193"/>
      <c r="Q1" s="193"/>
      <c r="W1"/>
      <c r="X1"/>
      <c r="Y1"/>
      <c r="Z1"/>
      <c r="AA1"/>
    </row>
    <row r="2" spans="1:27" ht="20.100000000000001" customHeight="1" x14ac:dyDescent="0.55000000000000004">
      <c r="B2" s="193" t="s">
        <v>98</v>
      </c>
      <c r="C2" s="193" t="s">
        <v>97</v>
      </c>
      <c r="D2" s="193" t="s">
        <v>100</v>
      </c>
      <c r="E2" s="193"/>
      <c r="F2" s="193"/>
      <c r="G2" s="193"/>
      <c r="H2" s="193"/>
      <c r="I2" s="193"/>
      <c r="J2" s="193" t="s">
        <v>91</v>
      </c>
      <c r="K2" s="193" t="s">
        <v>92</v>
      </c>
      <c r="L2" s="193" t="s">
        <v>95</v>
      </c>
      <c r="M2" s="194" t="s">
        <v>94</v>
      </c>
      <c r="N2" s="194" t="s">
        <v>91</v>
      </c>
      <c r="O2" s="194" t="s">
        <v>92</v>
      </c>
      <c r="P2" s="194" t="s">
        <v>95</v>
      </c>
      <c r="Q2" s="194" t="s">
        <v>94</v>
      </c>
      <c r="W2"/>
      <c r="X2"/>
      <c r="Y2"/>
      <c r="Z2"/>
      <c r="AA2"/>
    </row>
    <row r="3" spans="1:27" ht="20.100000000000001" customHeight="1" x14ac:dyDescent="0.55000000000000004"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4"/>
      <c r="N3" s="194"/>
      <c r="O3" s="194"/>
      <c r="P3" s="194"/>
      <c r="Q3" s="194"/>
      <c r="W3"/>
      <c r="X3"/>
      <c r="Y3"/>
      <c r="Z3"/>
      <c r="AA3"/>
    </row>
    <row r="4" spans="1:27" ht="20.100000000000001" customHeight="1" x14ac:dyDescent="0.55000000000000004">
      <c r="A4" s="78" t="s">
        <v>82</v>
      </c>
      <c r="B4" s="50" t="str">
        <f>IF(OR('ST BLOCCO 42'!U12=1,'ST BLOCCO 42'!U46=1),"T.S.","")</f>
        <v/>
      </c>
      <c r="C4" s="50" t="str">
        <f>IF('ST BLOCCO 42'!U12=1,"50",IF('ST BLOCCO 42'!U46=1,"52",""))</f>
        <v/>
      </c>
      <c r="D4" s="51" t="str">
        <f>IF('ST BLOCCO 42'!W69=10000000000,"",'ST BLOCCO 42'!W69&amp;"+"&amp;'ST BLOCCO 42'!X69)</f>
        <v/>
      </c>
      <c r="E4" s="51">
        <f>'ST BLOCCO 42'!Z69</f>
        <v>10000000000</v>
      </c>
      <c r="F4" s="79"/>
      <c r="G4" s="79"/>
      <c r="H4" s="79"/>
      <c r="I4" s="79"/>
      <c r="J4" s="79"/>
      <c r="K4" s="51" t="str">
        <f>'ST BLOCCO 42'!AM10&amp;'ST BLOCCO 42'!AM44</f>
        <v/>
      </c>
      <c r="L4" s="79"/>
      <c r="M4" s="51">
        <f>'ST BLOCCO 42'!AM69</f>
        <v>10000000000</v>
      </c>
      <c r="N4" s="79"/>
      <c r="O4" s="80" t="str">
        <f>'ST BLOCCO 42'!AN85&amp;'ST BLOCCO 42'!AN114</f>
        <v/>
      </c>
      <c r="P4" s="79"/>
      <c r="Q4" s="51">
        <f>'ST BLOCCO 42'!AN134</f>
        <v>10000000000</v>
      </c>
      <c r="W4"/>
      <c r="X4"/>
      <c r="Y4"/>
      <c r="Z4"/>
      <c r="AA4"/>
    </row>
    <row r="5" spans="1:27" ht="20.100000000000001" customHeight="1" x14ac:dyDescent="0.55000000000000004">
      <c r="A5" s="78" t="s">
        <v>83</v>
      </c>
      <c r="B5" s="50" t="str">
        <f>IF(OR('ST BLOCCO 52'!U12=1,'ST BLOCCO 52'!U46=1),"T.S.","")</f>
        <v/>
      </c>
      <c r="C5" s="50" t="str">
        <f>IF('ST BLOCCO 52'!U12=1,"60",IF('ST BLOCCO 52'!U46=1,"62",""))</f>
        <v/>
      </c>
      <c r="D5" s="50" t="str">
        <f>IF('ST BLOCCO 52'!W75=10000000000,"",'ST BLOCCO 52'!W75&amp;"+"&amp;'ST BLOCCO 52'!X75)</f>
        <v/>
      </c>
      <c r="E5" s="51">
        <f>'ST BLOCCO 52'!Z75</f>
        <v>10000000000</v>
      </c>
      <c r="F5" s="79"/>
      <c r="G5" s="79"/>
      <c r="H5" s="79"/>
      <c r="I5" s="79"/>
      <c r="J5" s="79"/>
      <c r="K5" s="51" t="str">
        <f>'ST BLOCCO 52'!AM8&amp;'ST BLOCCO 52'!AM53</f>
        <v/>
      </c>
      <c r="L5" s="79"/>
      <c r="M5" s="51">
        <f>'ST BLOCCO 52'!AM75</f>
        <v>10000000000</v>
      </c>
      <c r="N5" s="79"/>
      <c r="O5" s="78" t="str">
        <f>'ST BLOCCO 52'!BL25&amp;'ST BLOCCO 52'!BL71</f>
        <v/>
      </c>
      <c r="P5" s="79"/>
      <c r="Q5" s="51">
        <f>'ST BLOCCO 52'!BL91</f>
        <v>10000000000</v>
      </c>
      <c r="W5"/>
      <c r="X5"/>
      <c r="Y5"/>
      <c r="Z5"/>
      <c r="AA5"/>
    </row>
    <row r="6" spans="1:27" ht="20.100000000000001" customHeight="1" x14ac:dyDescent="0.55000000000000004">
      <c r="A6" s="78" t="s">
        <v>84</v>
      </c>
      <c r="B6" s="50" t="str">
        <f>IF('DT BLOCCO 42'!U2=1,"D.T.","")</f>
        <v/>
      </c>
      <c r="C6" s="50"/>
      <c r="D6" s="50"/>
      <c r="E6" s="50">
        <v>100000000</v>
      </c>
      <c r="F6" s="79"/>
      <c r="G6" s="79"/>
      <c r="H6" s="79"/>
      <c r="I6" s="79"/>
      <c r="J6" s="79"/>
      <c r="K6" s="50"/>
      <c r="L6" s="79"/>
      <c r="M6" s="50">
        <v>100000000</v>
      </c>
      <c r="N6" s="79"/>
      <c r="O6" s="78"/>
      <c r="P6" s="79"/>
      <c r="Q6" s="51">
        <v>100000000</v>
      </c>
      <c r="W6"/>
      <c r="X6"/>
      <c r="Y6"/>
      <c r="Z6"/>
      <c r="AA6"/>
    </row>
    <row r="7" spans="1:27" ht="20.100000000000001" customHeight="1" x14ac:dyDescent="0.55000000000000004">
      <c r="A7" s="78" t="s">
        <v>85</v>
      </c>
      <c r="B7" s="50" t="str">
        <f>IF('DT BLOCCO 52'!U2=1,"D.T.","")</f>
        <v/>
      </c>
      <c r="C7" s="50"/>
      <c r="D7" s="50"/>
      <c r="E7" s="50">
        <v>100000000</v>
      </c>
      <c r="F7" s="79"/>
      <c r="G7" s="79"/>
      <c r="H7" s="79"/>
      <c r="I7" s="79"/>
      <c r="J7" s="79"/>
      <c r="K7" s="50"/>
      <c r="L7" s="79"/>
      <c r="M7" s="50">
        <v>100000000</v>
      </c>
      <c r="N7" s="79"/>
      <c r="O7" s="78"/>
      <c r="P7" s="79"/>
      <c r="Q7" s="51">
        <v>100000000</v>
      </c>
      <c r="W7"/>
      <c r="X7"/>
      <c r="Y7"/>
      <c r="Z7"/>
      <c r="AA7"/>
    </row>
    <row r="8" spans="1:27" ht="20.100000000000001" customHeight="1" x14ac:dyDescent="0.55000000000000004">
      <c r="A8" s="78" t="s">
        <v>86</v>
      </c>
      <c r="B8" s="50" t="str">
        <f>IF(OR('LP POLISTIROLO'!AR12=1,'LP POLISTIROLO'!AR90=1),"L.P.","")</f>
        <v/>
      </c>
      <c r="C8" s="50" t="str">
        <f>IF(OR('LP POLISTIROLO'!AR12=1,'LP POLISTIROLO'!AR90=1),120,"")</f>
        <v/>
      </c>
      <c r="D8" s="50" t="str">
        <f>IF(OR('LP POLISTIROLO'!AR12=1,'LP POLISTIROLO'!AR90=1),'LP POLISTIROLO'!AV129&amp;"+"&amp;'LP POLISTIROLO'!AW129&amp;"+"&amp;'LP POLISTIROLO'!AX129,"")</f>
        <v/>
      </c>
      <c r="E8" s="51">
        <f>'LP POLISTIROLO'!AZ129</f>
        <v>10000000000</v>
      </c>
      <c r="F8" s="79"/>
      <c r="G8" s="79"/>
      <c r="H8" s="79"/>
      <c r="I8" s="79"/>
      <c r="J8" s="79"/>
      <c r="K8" s="50" t="str">
        <f>'LP POLISTIROLO'!BU3&amp;'LP POLISTIROLO'!BU85</f>
        <v/>
      </c>
      <c r="L8" s="79"/>
      <c r="M8" s="51">
        <f>'LP POLISTIROLO'!BT129</f>
        <v>10000000000</v>
      </c>
      <c r="N8" s="79"/>
      <c r="O8" s="78" t="str">
        <f>'LP POLISTIROLO'!DJ40&amp;'LP POLISTIROLO'!DJ121</f>
        <v/>
      </c>
      <c r="P8" s="79"/>
      <c r="Q8" s="51">
        <f>'LP POLISTIROLO'!DJ166</f>
        <v>10000000000</v>
      </c>
      <c r="W8"/>
      <c r="X8"/>
      <c r="Y8"/>
      <c r="Z8"/>
      <c r="AA8"/>
    </row>
    <row r="9" spans="1:27" ht="20.100000000000001" customHeight="1" x14ac:dyDescent="0.55000000000000004">
      <c r="A9" s="78" t="s">
        <v>87</v>
      </c>
      <c r="B9" s="50" t="str">
        <f>IF('LP LATERIZIO'!U2=1,"L.L.","")</f>
        <v/>
      </c>
      <c r="C9" s="50"/>
      <c r="D9" s="50"/>
      <c r="E9" s="50">
        <v>100000000</v>
      </c>
      <c r="F9" s="79"/>
      <c r="G9" s="79"/>
      <c r="H9" s="79"/>
      <c r="I9" s="79"/>
      <c r="J9" s="79"/>
      <c r="K9" s="50"/>
      <c r="L9" s="79"/>
      <c r="M9" s="50">
        <v>100000000</v>
      </c>
      <c r="N9" s="79"/>
      <c r="O9" s="78"/>
      <c r="P9" s="79"/>
      <c r="Q9" s="51">
        <v>100000000</v>
      </c>
      <c r="W9"/>
      <c r="X9"/>
      <c r="Y9"/>
      <c r="Z9"/>
      <c r="AA9"/>
    </row>
    <row r="10" spans="1:27" ht="20.100000000000001" customHeight="1" x14ac:dyDescent="0.55000000000000004">
      <c r="A10" s="78"/>
      <c r="B10" s="50" t="str">
        <f>B4&amp;B5&amp;B6&amp;B7&amp;B8&amp;B9</f>
        <v/>
      </c>
      <c r="C10" s="50" t="str">
        <f>C4&amp;C5&amp;C6&amp;C7&amp;C8&amp;C9</f>
        <v/>
      </c>
      <c r="D10" s="50" t="str">
        <f>D4&amp;D5&amp;D6&amp;D7&amp;D8&amp;D9</f>
        <v/>
      </c>
      <c r="E10" s="51">
        <f>MIN(E4:E9)</f>
        <v>100000000</v>
      </c>
      <c r="F10" s="51">
        <f>'SOLAI T2D SPA'!C11</f>
        <v>0</v>
      </c>
      <c r="G10" s="51">
        <f>'SOLAI T2D SPA'!C12</f>
        <v>0</v>
      </c>
      <c r="H10" s="51">
        <f>'SOLAI T2D SPA'!C13</f>
        <v>0</v>
      </c>
      <c r="I10" s="57">
        <f>'SOLAI T2D SPA'!C14</f>
        <v>0</v>
      </c>
      <c r="J10" s="51">
        <f>'SOLAI T2D SPA'!C15</f>
        <v>0</v>
      </c>
      <c r="K10" s="50" t="str">
        <f>K4&amp;K5&amp;K6&amp;K7&amp;K8&amp;K9</f>
        <v/>
      </c>
      <c r="L10" s="51" t="str">
        <f>'SOLAI T2D SPA'!C20</f>
        <v/>
      </c>
      <c r="M10" s="51">
        <f>MIN(M4:M9)</f>
        <v>100000000</v>
      </c>
      <c r="N10" s="51">
        <f>'SOLAI T2D SPA'!C16</f>
        <v>0</v>
      </c>
      <c r="O10" s="50" t="str">
        <f>O4&amp;O5&amp;O6&amp;O7&amp;O8&amp;O9</f>
        <v/>
      </c>
      <c r="P10" s="51" t="str">
        <f>'SOLAI T2D SPA'!C25</f>
        <v/>
      </c>
      <c r="Q10" s="51">
        <f>MIN(Q4:Q9)</f>
        <v>100000000</v>
      </c>
      <c r="W10"/>
      <c r="X10"/>
      <c r="Y10"/>
      <c r="Z10"/>
      <c r="AA10"/>
    </row>
    <row r="11" spans="1:27" ht="20.100000000000001" customHeight="1" x14ac:dyDescent="0.55000000000000004">
      <c r="W11"/>
      <c r="X11"/>
      <c r="Y11"/>
      <c r="Z11"/>
      <c r="AA11"/>
    </row>
    <row r="12" spans="1:27" ht="20.100000000000001" customHeight="1" x14ac:dyDescent="0.55000000000000004">
      <c r="A12"/>
      <c r="B12"/>
      <c r="C12"/>
      <c r="D12"/>
      <c r="E12"/>
      <c r="F12" s="47"/>
      <c r="G12"/>
      <c r="H12"/>
      <c r="I12"/>
      <c r="J12"/>
      <c r="K12"/>
      <c r="L12" s="46"/>
      <c r="M12" s="46"/>
      <c r="N12" s="46"/>
      <c r="O12" s="46"/>
      <c r="P12" s="46"/>
      <c r="Q12" s="46"/>
      <c r="W12"/>
      <c r="X12"/>
      <c r="Y12"/>
      <c r="Z12"/>
      <c r="AA12"/>
    </row>
    <row r="13" spans="1:27" ht="20.100000000000001" customHeight="1" x14ac:dyDescent="0.55000000000000004">
      <c r="A13" s="54" t="s">
        <v>103</v>
      </c>
      <c r="B13" s="55">
        <f>'ST BLOCCO 42'!AN30+'ST BLOCCO 42'!AN64+'ST BLOCCO 52'!AN26+'ST BLOCCO 52'!AN72+'LP POLISTIROLO'!BU123+'LP POLISTIROLO'!BU42</f>
        <v>0</v>
      </c>
      <c r="C13"/>
      <c r="D13" t="s">
        <v>106</v>
      </c>
      <c r="E13"/>
      <c r="F13" s="46"/>
      <c r="G13"/>
      <c r="H13"/>
      <c r="I13"/>
      <c r="J13"/>
      <c r="K13"/>
      <c r="L13" s="45"/>
      <c r="M13" s="45"/>
      <c r="N13" s="45"/>
      <c r="O13" s="45"/>
      <c r="P13" s="45"/>
      <c r="Q13" s="45"/>
      <c r="W13"/>
      <c r="X13"/>
      <c r="Y13"/>
      <c r="Z13"/>
      <c r="AA13"/>
    </row>
    <row r="14" spans="1:27" ht="20.100000000000001" customHeight="1" x14ac:dyDescent="0.55000000000000004">
      <c r="A14" s="54" t="s">
        <v>104</v>
      </c>
      <c r="B14" s="55">
        <f>'ST BLOCCO 42'!AO103+'ST BLOCCO 42'!AO132+'ST BLOCCO 52'!BM42+'ST BLOCCO 52'!BM88+'LP POLISTIROLO'!DL78+'LP POLISTIROLO'!DL159</f>
        <v>0</v>
      </c>
      <c r="C14"/>
      <c r="D14" t="s">
        <v>106</v>
      </c>
      <c r="E14"/>
      <c r="G14"/>
      <c r="H14"/>
      <c r="I14"/>
      <c r="J14"/>
      <c r="K14"/>
      <c r="W14"/>
      <c r="X14"/>
      <c r="Y14"/>
      <c r="Z14"/>
      <c r="AA14"/>
    </row>
    <row r="15" spans="1:27" ht="20.100000000000001" customHeight="1" x14ac:dyDescent="0.55000000000000004">
      <c r="A15"/>
      <c r="B15"/>
      <c r="C15"/>
      <c r="D15"/>
      <c r="E15"/>
      <c r="G15"/>
      <c r="H15" s="60"/>
      <c r="I15"/>
      <c r="J15"/>
      <c r="K15"/>
      <c r="W15"/>
      <c r="X15"/>
      <c r="Y15"/>
      <c r="Z15"/>
      <c r="AA15"/>
    </row>
    <row r="16" spans="1:27" ht="20.100000000000001" customHeight="1" x14ac:dyDescent="0.55000000000000004">
      <c r="A16"/>
      <c r="B16"/>
      <c r="C16"/>
      <c r="D16"/>
      <c r="E16"/>
      <c r="H16" s="60"/>
      <c r="I16" s="59"/>
      <c r="K16" s="45"/>
      <c r="M16" s="59"/>
      <c r="W16"/>
      <c r="X16"/>
      <c r="Y16"/>
      <c r="Z16"/>
      <c r="AA16"/>
    </row>
    <row r="17" spans="23:27" ht="20.100000000000001" customHeight="1" x14ac:dyDescent="0.55000000000000004">
      <c r="W17"/>
      <c r="X17"/>
      <c r="Y17"/>
      <c r="Z17"/>
      <c r="AA17"/>
    </row>
  </sheetData>
  <mergeCells count="19">
    <mergeCell ref="O2:O3"/>
    <mergeCell ref="P2:P3"/>
    <mergeCell ref="Q2:Q3"/>
    <mergeCell ref="I1:I3"/>
    <mergeCell ref="J1:M1"/>
    <mergeCell ref="N1:Q1"/>
    <mergeCell ref="K2:K3"/>
    <mergeCell ref="L2:L3"/>
    <mergeCell ref="M2:M3"/>
    <mergeCell ref="N2:N3"/>
    <mergeCell ref="B2:B3"/>
    <mergeCell ref="C2:C3"/>
    <mergeCell ref="D2:D3"/>
    <mergeCell ref="J2:J3"/>
    <mergeCell ref="B1:D1"/>
    <mergeCell ref="E1:E3"/>
    <mergeCell ref="F1:F3"/>
    <mergeCell ref="G1:G3"/>
    <mergeCell ref="H1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5"/>
  <dimension ref="A1:G57"/>
  <sheetViews>
    <sheetView workbookViewId="0">
      <selection activeCell="C21" sqref="C21"/>
    </sheetView>
  </sheetViews>
  <sheetFormatPr defaultRowHeight="14.4" x14ac:dyDescent="0.55000000000000004"/>
  <cols>
    <col min="1" max="7" width="30.68359375" customWidth="1"/>
    <col min="8" max="8" width="40.68359375" customWidth="1"/>
  </cols>
  <sheetData>
    <row r="1" spans="1:7" x14ac:dyDescent="0.55000000000000004">
      <c r="A1" t="s">
        <v>65</v>
      </c>
      <c r="B1" s="21" t="s">
        <v>65</v>
      </c>
      <c r="C1" s="21" t="s">
        <v>66</v>
      </c>
      <c r="D1" s="21" t="s">
        <v>67</v>
      </c>
    </row>
    <row r="2" spans="1:7" x14ac:dyDescent="0.55000000000000004">
      <c r="A2" t="s">
        <v>67</v>
      </c>
      <c r="B2" s="19" t="s">
        <v>68</v>
      </c>
      <c r="C2" s="19" t="s">
        <v>68</v>
      </c>
      <c r="D2" t="s">
        <v>72</v>
      </c>
    </row>
    <row r="3" spans="1:7" x14ac:dyDescent="0.55000000000000004">
      <c r="B3" s="19" t="s">
        <v>69</v>
      </c>
      <c r="C3" s="19" t="s">
        <v>69</v>
      </c>
      <c r="D3" t="s">
        <v>73</v>
      </c>
    </row>
    <row r="4" spans="1:7" x14ac:dyDescent="0.55000000000000004">
      <c r="B4" s="19"/>
      <c r="C4" s="19"/>
    </row>
    <row r="5" spans="1:7" x14ac:dyDescent="0.55000000000000004">
      <c r="B5" s="19"/>
      <c r="C5" s="19"/>
    </row>
    <row r="6" spans="1:7" x14ac:dyDescent="0.55000000000000004">
      <c r="B6" s="22" t="s">
        <v>68</v>
      </c>
      <c r="C6" s="22" t="s">
        <v>69</v>
      </c>
      <c r="D6" s="22" t="s">
        <v>72</v>
      </c>
      <c r="E6" s="22" t="s">
        <v>73</v>
      </c>
      <c r="F6" s="22" t="s">
        <v>74</v>
      </c>
      <c r="G6" s="22" t="s">
        <v>75</v>
      </c>
    </row>
    <row r="7" spans="1:7" x14ac:dyDescent="0.55000000000000004">
      <c r="B7" s="19" t="s">
        <v>70</v>
      </c>
      <c r="C7" s="19" t="s">
        <v>70</v>
      </c>
      <c r="D7" s="19" t="s">
        <v>76</v>
      </c>
      <c r="E7" s="19" t="s">
        <v>76</v>
      </c>
      <c r="F7" s="19" t="s">
        <v>76</v>
      </c>
      <c r="G7" s="19" t="s">
        <v>76</v>
      </c>
    </row>
    <row r="8" spans="1:7" x14ac:dyDescent="0.55000000000000004">
      <c r="B8" s="19" t="s">
        <v>71</v>
      </c>
      <c r="C8" s="19" t="s">
        <v>71</v>
      </c>
      <c r="D8" s="19" t="s">
        <v>77</v>
      </c>
      <c r="E8" s="19" t="s">
        <v>77</v>
      </c>
      <c r="F8" s="19" t="s">
        <v>77</v>
      </c>
      <c r="G8" s="19" t="s">
        <v>77</v>
      </c>
    </row>
    <row r="12" spans="1:7" x14ac:dyDescent="0.55000000000000004">
      <c r="B12" s="22" t="s">
        <v>70</v>
      </c>
      <c r="C12" s="22" t="s">
        <v>71</v>
      </c>
      <c r="D12" s="22" t="s">
        <v>76</v>
      </c>
      <c r="E12" s="22" t="s">
        <v>77</v>
      </c>
    </row>
    <row r="13" spans="1:7" x14ac:dyDescent="0.55000000000000004">
      <c r="B13" s="19">
        <v>12</v>
      </c>
      <c r="C13" s="19">
        <v>12</v>
      </c>
      <c r="D13" s="19">
        <v>12</v>
      </c>
      <c r="E13" s="19">
        <v>12</v>
      </c>
    </row>
    <row r="14" spans="1:7" x14ac:dyDescent="0.55000000000000004">
      <c r="B14" s="19">
        <v>14</v>
      </c>
      <c r="C14" s="19">
        <v>14</v>
      </c>
      <c r="D14" s="19">
        <v>14</v>
      </c>
      <c r="E14" s="19">
        <v>14</v>
      </c>
    </row>
    <row r="15" spans="1:7" x14ac:dyDescent="0.55000000000000004">
      <c r="B15" s="19">
        <v>16</v>
      </c>
      <c r="C15" s="19">
        <v>16</v>
      </c>
      <c r="D15" s="19">
        <v>16</v>
      </c>
      <c r="E15" s="19">
        <v>16</v>
      </c>
    </row>
    <row r="16" spans="1:7" x14ac:dyDescent="0.55000000000000004">
      <c r="B16" s="19">
        <v>18</v>
      </c>
      <c r="C16" s="19">
        <v>18</v>
      </c>
      <c r="D16" s="19">
        <v>18</v>
      </c>
      <c r="E16" s="19">
        <v>18</v>
      </c>
    </row>
    <row r="17" spans="1:5" x14ac:dyDescent="0.55000000000000004">
      <c r="B17" s="19">
        <v>20</v>
      </c>
      <c r="C17" s="19">
        <v>20</v>
      </c>
      <c r="D17" s="19">
        <v>20</v>
      </c>
      <c r="E17" s="19">
        <v>20</v>
      </c>
    </row>
    <row r="18" spans="1:5" x14ac:dyDescent="0.55000000000000004">
      <c r="B18" s="19">
        <v>22</v>
      </c>
      <c r="C18" s="19">
        <v>25</v>
      </c>
      <c r="D18" s="19">
        <v>22</v>
      </c>
      <c r="E18" s="19">
        <v>22</v>
      </c>
    </row>
    <row r="19" spans="1:5" x14ac:dyDescent="0.55000000000000004">
      <c r="B19" s="19">
        <v>24</v>
      </c>
      <c r="D19" s="19">
        <v>24</v>
      </c>
      <c r="E19" s="19">
        <v>24</v>
      </c>
    </row>
    <row r="20" spans="1:5" x14ac:dyDescent="0.55000000000000004">
      <c r="B20" s="19">
        <v>30</v>
      </c>
      <c r="D20" s="19">
        <v>30</v>
      </c>
      <c r="E20" s="19">
        <v>30</v>
      </c>
    </row>
    <row r="29" spans="1:5" x14ac:dyDescent="0.55000000000000004">
      <c r="A29" s="19">
        <v>4</v>
      </c>
    </row>
    <row r="30" spans="1:5" x14ac:dyDescent="0.55000000000000004">
      <c r="A30" s="19">
        <v>5</v>
      </c>
    </row>
    <row r="32" spans="1:5" x14ac:dyDescent="0.55000000000000004">
      <c r="A32" s="19">
        <v>1</v>
      </c>
    </row>
    <row r="33" spans="1:1" x14ac:dyDescent="0.55000000000000004">
      <c r="A33" s="19">
        <v>2</v>
      </c>
    </row>
    <row r="34" spans="1:1" x14ac:dyDescent="0.55000000000000004">
      <c r="A34" s="19">
        <v>3</v>
      </c>
    </row>
    <row r="35" spans="1:1" x14ac:dyDescent="0.55000000000000004">
      <c r="A35" s="19">
        <v>4</v>
      </c>
    </row>
    <row r="36" spans="1:1" x14ac:dyDescent="0.55000000000000004">
      <c r="A36" s="19">
        <v>5</v>
      </c>
    </row>
    <row r="37" spans="1:1" x14ac:dyDescent="0.55000000000000004">
      <c r="A37" s="19">
        <v>6</v>
      </c>
    </row>
    <row r="38" spans="1:1" x14ac:dyDescent="0.55000000000000004">
      <c r="A38" s="19">
        <v>7</v>
      </c>
    </row>
    <row r="39" spans="1:1" x14ac:dyDescent="0.55000000000000004">
      <c r="A39" s="19">
        <v>8</v>
      </c>
    </row>
    <row r="40" spans="1:1" x14ac:dyDescent="0.55000000000000004">
      <c r="A40" s="19">
        <v>9</v>
      </c>
    </row>
    <row r="41" spans="1:1" x14ac:dyDescent="0.55000000000000004">
      <c r="A41" s="19">
        <v>10</v>
      </c>
    </row>
    <row r="46" spans="1:1" x14ac:dyDescent="0.55000000000000004">
      <c r="A46" t="s">
        <v>53</v>
      </c>
    </row>
    <row r="47" spans="1:1" x14ac:dyDescent="0.55000000000000004">
      <c r="A47" t="s">
        <v>54</v>
      </c>
    </row>
    <row r="48" spans="1:1" x14ac:dyDescent="0.55000000000000004">
      <c r="A48" t="s">
        <v>55</v>
      </c>
    </row>
    <row r="49" spans="1:1" x14ac:dyDescent="0.55000000000000004">
      <c r="A49" t="s">
        <v>56</v>
      </c>
    </row>
    <row r="50" spans="1:1" x14ac:dyDescent="0.55000000000000004">
      <c r="A50" t="s">
        <v>61</v>
      </c>
    </row>
    <row r="51" spans="1:1" x14ac:dyDescent="0.55000000000000004">
      <c r="A51" t="s">
        <v>62</v>
      </c>
    </row>
    <row r="52" spans="1:1" x14ac:dyDescent="0.55000000000000004">
      <c r="A52" t="s">
        <v>63</v>
      </c>
    </row>
    <row r="53" spans="1:1" x14ac:dyDescent="0.55000000000000004">
      <c r="A53" t="s">
        <v>64</v>
      </c>
    </row>
    <row r="54" spans="1:1" x14ac:dyDescent="0.55000000000000004">
      <c r="A54" t="s">
        <v>57</v>
      </c>
    </row>
    <row r="55" spans="1:1" x14ac:dyDescent="0.55000000000000004">
      <c r="A55" t="s">
        <v>59</v>
      </c>
    </row>
    <row r="56" spans="1:1" x14ac:dyDescent="0.55000000000000004">
      <c r="A56" t="s">
        <v>60</v>
      </c>
    </row>
    <row r="57" spans="1:1" x14ac:dyDescent="0.55000000000000004">
      <c r="A57" t="s">
        <v>58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6"/>
  <dimension ref="A1:U9"/>
  <sheetViews>
    <sheetView zoomScale="85" zoomScaleNormal="85" workbookViewId="0">
      <selection activeCell="A16" sqref="A1:G1048576"/>
    </sheetView>
  </sheetViews>
  <sheetFormatPr defaultColWidth="8.578125" defaultRowHeight="20.100000000000001" customHeight="1" x14ac:dyDescent="0.35"/>
  <cols>
    <col min="1" max="21" width="10.68359375" style="111"/>
    <col min="22" max="16384" width="8.578125" style="61"/>
  </cols>
  <sheetData>
    <row r="1" spans="6:14" ht="20.100000000000001" customHeight="1" x14ac:dyDescent="0.35">
      <c r="F1" s="110"/>
      <c r="N1" s="110"/>
    </row>
    <row r="2" spans="6:14" ht="20.100000000000001" customHeight="1" x14ac:dyDescent="0.35">
      <c r="F2" s="110"/>
      <c r="N2" s="110"/>
    </row>
    <row r="3" spans="6:14" ht="20.100000000000001" customHeight="1" x14ac:dyDescent="0.35">
      <c r="F3" s="110"/>
      <c r="N3" s="110"/>
    </row>
    <row r="4" spans="6:14" ht="20.100000000000001" customHeight="1" x14ac:dyDescent="0.35">
      <c r="F4" s="110"/>
      <c r="N4" s="110"/>
    </row>
    <row r="5" spans="6:14" ht="20.100000000000001" customHeight="1" x14ac:dyDescent="0.35">
      <c r="F5" s="110"/>
      <c r="N5" s="110"/>
    </row>
    <row r="6" spans="6:14" ht="20.100000000000001" customHeight="1" x14ac:dyDescent="0.35">
      <c r="F6" s="110"/>
      <c r="N6" s="110"/>
    </row>
    <row r="7" spans="6:14" ht="20.100000000000001" customHeight="1" x14ac:dyDescent="0.35">
      <c r="F7" s="110"/>
      <c r="N7" s="110"/>
    </row>
    <row r="8" spans="6:14" ht="20.100000000000001" customHeight="1" x14ac:dyDescent="0.35">
      <c r="F8" s="110"/>
      <c r="N8" s="110"/>
    </row>
    <row r="9" spans="6:14" ht="20.100000000000001" customHeight="1" x14ac:dyDescent="0.35">
      <c r="F9" s="110"/>
      <c r="N9" s="11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11"/>
  <dimension ref="A1:CZ9"/>
  <sheetViews>
    <sheetView zoomScale="70" zoomScaleNormal="70" workbookViewId="0">
      <selection sqref="A1:J32"/>
    </sheetView>
  </sheetViews>
  <sheetFormatPr defaultColWidth="8.578125" defaultRowHeight="20.100000000000001" customHeight="1" x14ac:dyDescent="0.35"/>
  <cols>
    <col min="1" max="104" width="8.578125" style="111"/>
    <col min="105" max="16384" width="8.578125" style="61"/>
  </cols>
  <sheetData>
    <row r="1" spans="1:97" ht="20.100000000000001" customHeight="1" x14ac:dyDescent="0.35">
      <c r="A1" s="110"/>
      <c r="I1" s="110"/>
      <c r="Q1" s="110"/>
      <c r="Y1" s="110"/>
      <c r="AG1" s="110"/>
      <c r="AO1" s="110"/>
      <c r="AW1" s="110"/>
      <c r="BE1" s="110"/>
      <c r="BM1" s="110"/>
      <c r="BU1" s="110"/>
      <c r="CC1" s="110"/>
      <c r="CK1" s="110"/>
      <c r="CS1" s="110"/>
    </row>
    <row r="2" spans="1:97" ht="20.100000000000001" customHeight="1" x14ac:dyDescent="0.35">
      <c r="A2" s="110"/>
      <c r="I2" s="110"/>
      <c r="Q2" s="110"/>
      <c r="Y2" s="110"/>
      <c r="AG2" s="110"/>
      <c r="AO2" s="110"/>
      <c r="AW2" s="110"/>
      <c r="BE2" s="110"/>
      <c r="BM2" s="110"/>
      <c r="BU2" s="110"/>
      <c r="CC2" s="110"/>
      <c r="CK2" s="110"/>
      <c r="CS2" s="110"/>
    </row>
    <row r="3" spans="1:97" ht="20.100000000000001" customHeight="1" x14ac:dyDescent="0.35">
      <c r="A3" s="110"/>
      <c r="I3" s="110"/>
      <c r="Q3" s="110"/>
      <c r="Y3" s="110"/>
      <c r="AG3" s="110"/>
      <c r="AO3" s="110"/>
      <c r="AW3" s="110"/>
      <c r="BE3" s="110"/>
      <c r="BM3" s="110"/>
      <c r="BU3" s="110"/>
      <c r="CC3" s="110"/>
      <c r="CK3" s="110"/>
      <c r="CS3" s="110"/>
    </row>
    <row r="4" spans="1:97" ht="20.100000000000001" customHeight="1" x14ac:dyDescent="0.35">
      <c r="A4" s="110"/>
      <c r="I4" s="110"/>
      <c r="Q4" s="110"/>
      <c r="Y4" s="110"/>
      <c r="AG4" s="110"/>
      <c r="AO4" s="110"/>
      <c r="AW4" s="110"/>
      <c r="BE4" s="110"/>
      <c r="BM4" s="110"/>
      <c r="BU4" s="110"/>
      <c r="CC4" s="110"/>
      <c r="CK4" s="110"/>
      <c r="CS4" s="110"/>
    </row>
    <row r="5" spans="1:97" ht="20.100000000000001" customHeight="1" x14ac:dyDescent="0.35">
      <c r="A5" s="110"/>
      <c r="I5" s="110"/>
      <c r="Q5" s="110"/>
      <c r="Y5" s="110"/>
      <c r="AG5" s="110"/>
      <c r="AO5" s="110"/>
      <c r="AW5" s="110"/>
      <c r="BE5" s="110"/>
      <c r="BM5" s="110"/>
      <c r="BU5" s="110"/>
      <c r="CC5" s="110"/>
      <c r="CK5" s="110"/>
      <c r="CS5" s="110"/>
    </row>
    <row r="6" spans="1:97" ht="20.100000000000001" customHeight="1" x14ac:dyDescent="0.35">
      <c r="A6" s="110"/>
      <c r="I6" s="110"/>
      <c r="Q6" s="110"/>
      <c r="Y6" s="110"/>
      <c r="AG6" s="110"/>
      <c r="AO6" s="110"/>
      <c r="AW6" s="110"/>
      <c r="BE6" s="110"/>
      <c r="BM6" s="110"/>
      <c r="BU6" s="110"/>
      <c r="CC6" s="110"/>
      <c r="CK6" s="110"/>
      <c r="CS6" s="110"/>
    </row>
    <row r="7" spans="1:97" ht="20.100000000000001" customHeight="1" x14ac:dyDescent="0.35">
      <c r="A7" s="110"/>
      <c r="I7" s="110"/>
      <c r="Q7" s="110"/>
      <c r="Y7" s="110"/>
      <c r="AG7" s="110"/>
      <c r="AO7" s="110"/>
      <c r="AW7" s="110"/>
      <c r="BE7" s="110"/>
      <c r="BM7" s="110"/>
      <c r="BU7" s="110"/>
      <c r="CC7" s="110"/>
      <c r="CK7" s="110"/>
      <c r="CS7" s="110"/>
    </row>
    <row r="8" spans="1:97" ht="20.100000000000001" customHeight="1" x14ac:dyDescent="0.35">
      <c r="A8" s="110"/>
      <c r="I8" s="110"/>
      <c r="Q8" s="110"/>
      <c r="Y8" s="110"/>
      <c r="AG8" s="110"/>
      <c r="AO8" s="110"/>
      <c r="AW8" s="110"/>
      <c r="BE8" s="110"/>
      <c r="BM8" s="110"/>
      <c r="BU8" s="110"/>
      <c r="CC8" s="110"/>
      <c r="CK8" s="110"/>
      <c r="CS8" s="110"/>
    </row>
    <row r="9" spans="1:97" ht="20.100000000000001" customHeight="1" x14ac:dyDescent="0.35">
      <c r="A9" s="110"/>
      <c r="I9" s="110"/>
      <c r="Q9" s="110"/>
      <c r="Y9" s="110"/>
      <c r="AG9" s="110"/>
      <c r="AO9" s="110"/>
      <c r="AW9" s="110"/>
      <c r="BE9" s="110"/>
      <c r="BM9" s="110"/>
      <c r="BU9" s="110"/>
      <c r="CC9" s="110"/>
      <c r="CK9" s="110"/>
      <c r="CS9" s="11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2">
    <pageSetUpPr fitToPage="1"/>
  </sheetPr>
  <dimension ref="A1:AQ138"/>
  <sheetViews>
    <sheetView topLeftCell="A109" zoomScale="130" zoomScaleNormal="130" workbookViewId="0">
      <selection activeCell="D116" sqref="D116:D131"/>
    </sheetView>
  </sheetViews>
  <sheetFormatPr defaultColWidth="15.68359375" defaultRowHeight="15" customHeight="1" x14ac:dyDescent="0.55000000000000004"/>
  <cols>
    <col min="1" max="2" width="15.68359375" style="1"/>
    <col min="3" max="12" width="15.68359375" style="2"/>
    <col min="13" max="17" width="15.68359375" style="2" customWidth="1"/>
    <col min="18" max="18" width="3.68359375" style="2" customWidth="1"/>
    <col min="19" max="19" width="15.68359375" style="2" customWidth="1"/>
    <col min="20" max="20" width="15.68359375" customWidth="1"/>
    <col min="21" max="21" width="15.68359375" style="23" customWidth="1"/>
    <col min="22" max="22" width="15.68359375" customWidth="1"/>
    <col min="23" max="26" width="15.68359375" style="26" customWidth="1"/>
    <col min="27" max="27" width="15.68359375" customWidth="1"/>
    <col min="28" max="28" width="15.68359375" style="31" customWidth="1"/>
    <col min="29" max="30" width="15.68359375" style="2" customWidth="1"/>
    <col min="33" max="33" width="15.68359375" style="2"/>
    <col min="34" max="35" width="15.68359375" style="1"/>
    <col min="36" max="40" width="15.68359375" style="2"/>
    <col min="41" max="16384" width="15.68359375" style="1"/>
  </cols>
  <sheetData>
    <row r="1" spans="1:43" ht="40" customHeight="1" x14ac:dyDescent="0.55000000000000004">
      <c r="A1" s="147" t="s">
        <v>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9"/>
      <c r="R1"/>
      <c r="S1"/>
      <c r="U1" s="43" t="s">
        <v>80</v>
      </c>
      <c r="W1" s="132" t="s">
        <v>81</v>
      </c>
      <c r="X1" s="132"/>
      <c r="Y1" s="132"/>
      <c r="Z1" s="132"/>
      <c r="AB1" s="30"/>
      <c r="AC1" s="7"/>
      <c r="AD1" s="7"/>
      <c r="AO1" s="131" t="s">
        <v>105</v>
      </c>
    </row>
    <row r="2" spans="1:43" ht="15" customHeight="1" x14ac:dyDescent="0.55000000000000004">
      <c r="A2" s="141" t="s">
        <v>107</v>
      </c>
      <c r="B2" s="142"/>
      <c r="C2" s="142"/>
      <c r="D2" s="142"/>
      <c r="E2" s="143"/>
      <c r="F2" s="138" t="s">
        <v>8</v>
      </c>
      <c r="G2" s="138"/>
      <c r="H2" s="138"/>
      <c r="I2" s="138"/>
      <c r="J2" s="138"/>
      <c r="K2" s="138"/>
      <c r="L2" s="138"/>
      <c r="M2" s="138" t="s">
        <v>25</v>
      </c>
      <c r="N2" s="138"/>
      <c r="O2" s="138"/>
      <c r="P2" s="138"/>
      <c r="Q2" s="150" t="s">
        <v>78</v>
      </c>
      <c r="R2"/>
      <c r="S2"/>
      <c r="W2" s="25"/>
      <c r="X2" s="25"/>
      <c r="Y2" s="25"/>
      <c r="Z2" s="25"/>
      <c r="AB2" s="30"/>
      <c r="AC2" s="7"/>
      <c r="AD2" s="7"/>
      <c r="AO2" s="131"/>
    </row>
    <row r="3" spans="1:43" ht="15" customHeight="1" x14ac:dyDescent="0.55000000000000004">
      <c r="A3" s="141"/>
      <c r="B3" s="142"/>
      <c r="C3" s="142"/>
      <c r="D3" s="142"/>
      <c r="E3" s="143"/>
      <c r="F3" s="62" t="s">
        <v>9</v>
      </c>
      <c r="G3" s="62" t="s">
        <v>10</v>
      </c>
      <c r="H3" s="62" t="s">
        <v>11</v>
      </c>
      <c r="I3" s="62" t="s">
        <v>12</v>
      </c>
      <c r="J3" s="62" t="s">
        <v>13</v>
      </c>
      <c r="K3" s="62" t="s">
        <v>14</v>
      </c>
      <c r="L3" s="62" t="s">
        <v>15</v>
      </c>
      <c r="M3" s="62" t="s">
        <v>21</v>
      </c>
      <c r="N3" s="62" t="s">
        <v>22</v>
      </c>
      <c r="O3" s="62" t="s">
        <v>23</v>
      </c>
      <c r="P3" s="62" t="s">
        <v>24</v>
      </c>
      <c r="Q3" s="151"/>
      <c r="R3"/>
      <c r="S3"/>
      <c r="W3" s="25"/>
      <c r="X3" s="25"/>
      <c r="Y3" s="25"/>
      <c r="Z3" s="25"/>
      <c r="AB3" s="30"/>
      <c r="AC3" s="7"/>
      <c r="AD3" s="7"/>
      <c r="AO3" s="131"/>
    </row>
    <row r="4" spans="1:43" ht="15" customHeight="1" x14ac:dyDescent="0.55000000000000004">
      <c r="A4" s="141"/>
      <c r="B4" s="142"/>
      <c r="C4" s="142"/>
      <c r="D4" s="142"/>
      <c r="E4" s="143"/>
      <c r="F4" s="139" t="s">
        <v>27</v>
      </c>
      <c r="G4" s="139"/>
      <c r="H4" s="139"/>
      <c r="I4" s="139"/>
      <c r="J4" s="139"/>
      <c r="K4" s="139"/>
      <c r="L4" s="139"/>
      <c r="M4" s="139" t="s">
        <v>26</v>
      </c>
      <c r="N4" s="139"/>
      <c r="O4" s="139"/>
      <c r="P4" s="139"/>
      <c r="Q4" s="151"/>
      <c r="R4"/>
      <c r="S4"/>
      <c r="W4" s="25"/>
      <c r="X4" s="25"/>
      <c r="Y4" s="25"/>
      <c r="Z4" s="25"/>
      <c r="AB4" s="30"/>
      <c r="AC4" s="7"/>
      <c r="AD4" s="7"/>
      <c r="AO4" s="131"/>
    </row>
    <row r="5" spans="1:43" ht="15" customHeight="1" x14ac:dyDescent="0.55000000000000004">
      <c r="A5" s="141"/>
      <c r="B5" s="142"/>
      <c r="C5" s="142"/>
      <c r="D5" s="142"/>
      <c r="E5" s="143"/>
      <c r="F5" s="62">
        <v>100</v>
      </c>
      <c r="G5" s="62">
        <v>240</v>
      </c>
      <c r="H5" s="62">
        <v>380</v>
      </c>
      <c r="I5" s="62">
        <v>440</v>
      </c>
      <c r="J5" s="62">
        <v>500</v>
      </c>
      <c r="K5" s="62">
        <v>600</v>
      </c>
      <c r="L5" s="62">
        <v>680</v>
      </c>
      <c r="M5" s="139"/>
      <c r="N5" s="139"/>
      <c r="O5" s="139"/>
      <c r="P5" s="139"/>
      <c r="Q5" s="151"/>
      <c r="R5"/>
      <c r="S5"/>
      <c r="W5" s="25"/>
      <c r="X5" s="25"/>
      <c r="Y5" s="25"/>
      <c r="Z5" s="25"/>
      <c r="AB5" s="30"/>
      <c r="AC5" s="7"/>
      <c r="AD5" s="7"/>
      <c r="AO5" s="131"/>
    </row>
    <row r="6" spans="1:43" ht="15" customHeight="1" x14ac:dyDescent="0.55000000000000004">
      <c r="A6" s="141"/>
      <c r="B6" s="142"/>
      <c r="C6" s="142"/>
      <c r="D6" s="142"/>
      <c r="E6" s="143"/>
      <c r="F6" s="62">
        <v>120</v>
      </c>
      <c r="G6" s="62">
        <v>260</v>
      </c>
      <c r="H6" s="62">
        <v>400</v>
      </c>
      <c r="I6" s="62">
        <v>460</v>
      </c>
      <c r="J6" s="62">
        <v>520</v>
      </c>
      <c r="K6" s="62">
        <v>620</v>
      </c>
      <c r="L6" s="62">
        <v>700</v>
      </c>
      <c r="M6" s="139"/>
      <c r="N6" s="139"/>
      <c r="O6" s="139"/>
      <c r="P6" s="139"/>
      <c r="Q6" s="151"/>
      <c r="R6"/>
      <c r="S6"/>
      <c r="W6" s="25"/>
      <c r="X6" s="25"/>
      <c r="Y6" s="25"/>
      <c r="Z6" s="25"/>
      <c r="AB6" s="30"/>
      <c r="AC6" s="7"/>
      <c r="AD6" s="7"/>
      <c r="AO6" s="131"/>
    </row>
    <row r="7" spans="1:43" ht="15" customHeight="1" x14ac:dyDescent="0.55000000000000004">
      <c r="A7" s="141"/>
      <c r="B7" s="142"/>
      <c r="C7" s="142"/>
      <c r="D7" s="142"/>
      <c r="E7" s="143"/>
      <c r="F7" s="62">
        <v>140</v>
      </c>
      <c r="G7" s="62">
        <v>280</v>
      </c>
      <c r="H7" s="62">
        <v>420</v>
      </c>
      <c r="I7" s="62">
        <v>480</v>
      </c>
      <c r="J7" s="62">
        <v>540</v>
      </c>
      <c r="K7" s="62">
        <v>640</v>
      </c>
      <c r="L7" s="62"/>
      <c r="M7" s="139"/>
      <c r="N7" s="139"/>
      <c r="O7" s="139"/>
      <c r="P7" s="139"/>
      <c r="Q7" s="151"/>
      <c r="R7"/>
      <c r="S7"/>
      <c r="W7" s="25"/>
      <c r="X7" s="25"/>
      <c r="Y7" s="25"/>
      <c r="Z7" s="25"/>
      <c r="AB7" s="30"/>
      <c r="AC7" s="7"/>
      <c r="AD7" s="7"/>
      <c r="AO7" s="131"/>
    </row>
    <row r="8" spans="1:43" ht="15" customHeight="1" x14ac:dyDescent="0.55000000000000004">
      <c r="A8" s="141"/>
      <c r="B8" s="142"/>
      <c r="C8" s="142"/>
      <c r="D8" s="142"/>
      <c r="E8" s="143"/>
      <c r="F8" s="62">
        <v>160</v>
      </c>
      <c r="G8" s="62">
        <v>300</v>
      </c>
      <c r="H8" s="62"/>
      <c r="I8" s="62"/>
      <c r="J8" s="62">
        <v>560</v>
      </c>
      <c r="K8" s="62">
        <v>660</v>
      </c>
      <c r="L8" s="62"/>
      <c r="M8" s="139"/>
      <c r="N8" s="139"/>
      <c r="O8" s="139"/>
      <c r="P8" s="139"/>
      <c r="Q8" s="151"/>
      <c r="R8"/>
      <c r="S8"/>
      <c r="W8" s="25"/>
      <c r="X8" s="25"/>
      <c r="Y8" s="25"/>
      <c r="Z8" s="25"/>
      <c r="AB8" s="30"/>
      <c r="AC8" s="7"/>
      <c r="AD8" s="7"/>
      <c r="AO8" s="131"/>
    </row>
    <row r="9" spans="1:43" ht="15" customHeight="1" thickBot="1" x14ac:dyDescent="0.6">
      <c r="A9" s="141"/>
      <c r="B9" s="142"/>
      <c r="C9" s="142"/>
      <c r="D9" s="142"/>
      <c r="E9" s="143"/>
      <c r="F9" s="62">
        <v>180</v>
      </c>
      <c r="G9" s="62">
        <v>320</v>
      </c>
      <c r="H9" s="62"/>
      <c r="I9" s="62"/>
      <c r="J9" s="62">
        <v>580</v>
      </c>
      <c r="K9" s="62"/>
      <c r="L9" s="62"/>
      <c r="M9" s="139"/>
      <c r="N9" s="139"/>
      <c r="O9" s="139"/>
      <c r="P9" s="139"/>
      <c r="Q9" s="151"/>
      <c r="R9"/>
      <c r="S9"/>
      <c r="W9" s="25"/>
      <c r="X9" s="25"/>
      <c r="Y9" s="25"/>
      <c r="Z9" s="25"/>
      <c r="AB9" s="62" t="s">
        <v>9</v>
      </c>
      <c r="AC9" s="62" t="s">
        <v>10</v>
      </c>
      <c r="AD9" s="62" t="s">
        <v>11</v>
      </c>
      <c r="AE9" s="62" t="s">
        <v>12</v>
      </c>
      <c r="AF9" s="62" t="s">
        <v>13</v>
      </c>
      <c r="AG9" s="62" t="s">
        <v>14</v>
      </c>
      <c r="AH9" s="62" t="s">
        <v>15</v>
      </c>
      <c r="AI9" s="62" t="s">
        <v>21</v>
      </c>
      <c r="AJ9" s="62" t="s">
        <v>22</v>
      </c>
      <c r="AK9" s="62" t="s">
        <v>23</v>
      </c>
      <c r="AL9" s="62" t="s">
        <v>24</v>
      </c>
      <c r="AO9" s="131"/>
    </row>
    <row r="10" spans="1:43" ht="15" customHeight="1" thickBot="1" x14ac:dyDescent="0.6">
      <c r="A10" s="141"/>
      <c r="B10" s="142"/>
      <c r="C10" s="142"/>
      <c r="D10" s="142"/>
      <c r="E10" s="143"/>
      <c r="F10" s="62">
        <v>200</v>
      </c>
      <c r="G10" s="62">
        <v>340</v>
      </c>
      <c r="H10" s="62"/>
      <c r="I10" s="62"/>
      <c r="J10" s="62"/>
      <c r="K10" s="62"/>
      <c r="L10" s="62"/>
      <c r="M10" s="139"/>
      <c r="N10" s="139"/>
      <c r="O10" s="139"/>
      <c r="P10" s="139"/>
      <c r="Q10" s="151"/>
      <c r="R10"/>
      <c r="S10"/>
      <c r="AB10" s="42" t="str">
        <f>IF(AND(AB30&lt;800000000,AB30=$AM$30),AB9,"")</f>
        <v/>
      </c>
      <c r="AC10" s="6" t="str">
        <f t="shared" ref="AC10:AL10" si="0">IF(AND(AC30&lt;800000000,AC30=$AM$30),AC9,"")</f>
        <v/>
      </c>
      <c r="AD10" s="6" t="str">
        <f t="shared" si="0"/>
        <v/>
      </c>
      <c r="AE10" s="6" t="str">
        <f t="shared" si="0"/>
        <v/>
      </c>
      <c r="AF10" s="6" t="str">
        <f t="shared" si="0"/>
        <v/>
      </c>
      <c r="AG10" s="6" t="str">
        <f t="shared" si="0"/>
        <v/>
      </c>
      <c r="AH10" s="6" t="str">
        <f t="shared" si="0"/>
        <v/>
      </c>
      <c r="AI10" s="6" t="str">
        <f t="shared" si="0"/>
        <v/>
      </c>
      <c r="AJ10" s="6" t="str">
        <f t="shared" si="0"/>
        <v/>
      </c>
      <c r="AK10" s="6" t="str">
        <f t="shared" si="0"/>
        <v/>
      </c>
      <c r="AL10" s="6" t="str">
        <f t="shared" si="0"/>
        <v/>
      </c>
      <c r="AM10" s="29" t="str">
        <f>AB10&amp;AC10&amp;AD10&amp;AE10&amp;AF10&amp;AG10&amp;AH10&amp;AI10&amp;AJ10&amp;AK10&amp;AL10</f>
        <v/>
      </c>
      <c r="AO10" s="131"/>
    </row>
    <row r="11" spans="1:43" ht="15" customHeight="1" thickBot="1" x14ac:dyDescent="0.6">
      <c r="A11" s="144"/>
      <c r="B11" s="145"/>
      <c r="C11" s="145"/>
      <c r="D11" s="145"/>
      <c r="E11" s="146"/>
      <c r="F11" s="62">
        <v>220</v>
      </c>
      <c r="G11" s="62">
        <v>360</v>
      </c>
      <c r="H11" s="62"/>
      <c r="I11" s="62"/>
      <c r="J11" s="62"/>
      <c r="K11" s="62"/>
      <c r="L11" s="62"/>
      <c r="M11" s="139"/>
      <c r="N11" s="139"/>
      <c r="O11" s="139"/>
      <c r="P11" s="139"/>
      <c r="Q11" s="151"/>
      <c r="R11"/>
      <c r="S11"/>
      <c r="AB11" s="32"/>
      <c r="AC11"/>
      <c r="AD11"/>
      <c r="AG11"/>
      <c r="AH11"/>
      <c r="AI11"/>
      <c r="AJ11"/>
      <c r="AK11"/>
      <c r="AL11"/>
      <c r="AM11"/>
      <c r="AN11"/>
      <c r="AO11" s="131"/>
      <c r="AP11"/>
      <c r="AQ11"/>
    </row>
    <row r="12" spans="1:43" ht="40" customHeight="1" thickBot="1" x14ac:dyDescent="0.6">
      <c r="A12" s="65" t="s">
        <v>3</v>
      </c>
      <c r="B12" s="65" t="s">
        <v>0</v>
      </c>
      <c r="C12" s="66" t="s">
        <v>1</v>
      </c>
      <c r="D12" s="66" t="s">
        <v>4</v>
      </c>
      <c r="E12" s="66" t="s">
        <v>5</v>
      </c>
      <c r="F12" s="135" t="s">
        <v>18</v>
      </c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52"/>
      <c r="R12"/>
      <c r="S12"/>
      <c r="U12" s="24">
        <f>IF(AND('SOLAI T2D SPA'!C2="Travetto_singolo",'SOLAI T2D SPA'!C4="Travetto_12",'SOLAI T2D SPA'!C5="Pignatta_38"),1,0)</f>
        <v>0</v>
      </c>
      <c r="W12" s="27" t="s">
        <v>3</v>
      </c>
      <c r="X12" s="27" t="s">
        <v>0</v>
      </c>
      <c r="Y12" s="28" t="s">
        <v>1</v>
      </c>
      <c r="Z12" s="28" t="s">
        <v>4</v>
      </c>
      <c r="AB12" s="134" t="s">
        <v>18</v>
      </c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/>
      <c r="AN12"/>
      <c r="AO12" s="131"/>
      <c r="AP12"/>
      <c r="AQ12"/>
    </row>
    <row r="13" spans="1:43" ht="15" customHeight="1" x14ac:dyDescent="0.55000000000000004">
      <c r="A13" s="65" t="s">
        <v>2</v>
      </c>
      <c r="B13" s="65" t="s">
        <v>2</v>
      </c>
      <c r="C13" s="66" t="s">
        <v>2</v>
      </c>
      <c r="D13" s="66" t="s">
        <v>17</v>
      </c>
      <c r="E13" s="66" t="s">
        <v>6</v>
      </c>
      <c r="F13" s="66" t="s">
        <v>16</v>
      </c>
      <c r="G13" s="66" t="s">
        <v>16</v>
      </c>
      <c r="H13" s="66" t="s">
        <v>16</v>
      </c>
      <c r="I13" s="66" t="s">
        <v>16</v>
      </c>
      <c r="J13" s="66" t="s">
        <v>16</v>
      </c>
      <c r="K13" s="66" t="s">
        <v>16</v>
      </c>
      <c r="L13" s="66" t="s">
        <v>16</v>
      </c>
      <c r="M13" s="66" t="s">
        <v>16</v>
      </c>
      <c r="N13" s="66" t="s">
        <v>16</v>
      </c>
      <c r="O13" s="66" t="s">
        <v>16</v>
      </c>
      <c r="P13" s="66" t="s">
        <v>16</v>
      </c>
      <c r="Q13" s="66" t="s">
        <v>79</v>
      </c>
      <c r="R13"/>
      <c r="S13"/>
      <c r="W13" s="27" t="s">
        <v>2</v>
      </c>
      <c r="X13" s="27" t="s">
        <v>2</v>
      </c>
      <c r="Y13" s="28" t="s">
        <v>2</v>
      </c>
      <c r="Z13" s="28" t="s">
        <v>17</v>
      </c>
      <c r="AB13" s="33" t="s">
        <v>16</v>
      </c>
      <c r="AC13" s="14" t="s">
        <v>16</v>
      </c>
      <c r="AD13" s="14" t="s">
        <v>16</v>
      </c>
      <c r="AE13" s="14" t="s">
        <v>16</v>
      </c>
      <c r="AF13" s="14" t="s">
        <v>16</v>
      </c>
      <c r="AG13" s="14" t="s">
        <v>16</v>
      </c>
      <c r="AH13" s="14" t="s">
        <v>16</v>
      </c>
      <c r="AI13" s="14" t="s">
        <v>16</v>
      </c>
      <c r="AJ13" s="14" t="s">
        <v>16</v>
      </c>
      <c r="AK13" s="14" t="s">
        <v>16</v>
      </c>
      <c r="AL13" s="14" t="s">
        <v>16</v>
      </c>
      <c r="AM13"/>
      <c r="AN13"/>
      <c r="AO13" s="131"/>
      <c r="AP13"/>
      <c r="AQ13"/>
    </row>
    <row r="14" spans="1:43" ht="15" customHeight="1" x14ac:dyDescent="0.55000000000000004">
      <c r="A14" s="135">
        <v>12</v>
      </c>
      <c r="B14" s="65">
        <v>4</v>
      </c>
      <c r="C14" s="6">
        <f>A14+B14</f>
        <v>16</v>
      </c>
      <c r="D14" s="4">
        <v>214</v>
      </c>
      <c r="E14" s="4">
        <v>60.76</v>
      </c>
      <c r="F14" s="5">
        <v>427.06</v>
      </c>
      <c r="G14" s="5">
        <v>962.22</v>
      </c>
      <c r="H14" s="5">
        <v>1256.68</v>
      </c>
      <c r="I14" s="5">
        <v>1610.78</v>
      </c>
      <c r="J14" s="5">
        <v>2051.88</v>
      </c>
      <c r="K14" s="5">
        <v>2390.38</v>
      </c>
      <c r="L14" s="5">
        <v>2722.78</v>
      </c>
      <c r="M14" s="62">
        <v>3106.76</v>
      </c>
      <c r="N14" s="62">
        <v>3481.8</v>
      </c>
      <c r="O14" s="62">
        <v>3902.64</v>
      </c>
      <c r="P14" s="62">
        <v>4312</v>
      </c>
      <c r="Q14" s="5">
        <v>1522</v>
      </c>
      <c r="R14"/>
      <c r="S14"/>
      <c r="W14" s="133">
        <f>IF(AND($U$12=1,'SOLAI T2D SPA'!$C$6='ST BLOCCO 42'!A14),'ST BLOCCO 42'!A14,10000000000)</f>
        <v>10000000000</v>
      </c>
      <c r="X14" s="27">
        <f>IF(W14=10000000000,10000000000,IF('SOLAI T2D SPA'!$C$7='ST BLOCCO 42'!B14,'ST BLOCCO 42'!B14,10000000000))</f>
        <v>10000000000</v>
      </c>
      <c r="Y14" s="27">
        <f>W14+X14</f>
        <v>20000000000</v>
      </c>
      <c r="Z14" s="28">
        <f>IF(Y14&gt;100000,10000000000,D14)</f>
        <v>10000000000</v>
      </c>
      <c r="AB14" s="34">
        <f>IF($X$14=10000000000,10000000000,IF('SOLAI T2D SPA'!$C$20&lt;='ST BLOCCO 42'!F14,'ST BLOCCO 42'!F14,10000000000))</f>
        <v>10000000000</v>
      </c>
      <c r="AC14" s="5">
        <f>IF($X$14=10000000000,10000000000,IF('SOLAI T2D SPA'!$C$20&lt;='ST BLOCCO 42'!G14,'ST BLOCCO 42'!G14,10000000000))</f>
        <v>10000000000</v>
      </c>
      <c r="AD14" s="5">
        <f>IF($X$14=10000000000,10000000000,IF('SOLAI T2D SPA'!$C$20&lt;='ST BLOCCO 42'!H14,'ST BLOCCO 42'!H14,10000000000))</f>
        <v>10000000000</v>
      </c>
      <c r="AE14" s="5">
        <f>IF($X$14=10000000000,10000000000,IF('SOLAI T2D SPA'!$C$20&lt;='ST BLOCCO 42'!I14,'ST BLOCCO 42'!I14,10000000000))</f>
        <v>10000000000</v>
      </c>
      <c r="AF14" s="5">
        <f>IF($X$14=10000000000,10000000000,IF('SOLAI T2D SPA'!$C$20&lt;='ST BLOCCO 42'!J14,'ST BLOCCO 42'!J14,10000000000))</f>
        <v>10000000000</v>
      </c>
      <c r="AG14" s="5">
        <f>IF($X$14=10000000000,10000000000,IF('SOLAI T2D SPA'!$C$20&lt;='ST BLOCCO 42'!K14,'ST BLOCCO 42'!K14,10000000000))</f>
        <v>10000000000</v>
      </c>
      <c r="AH14" s="5">
        <f>IF($X$14=10000000000,10000000000,IF('SOLAI T2D SPA'!$C$20&lt;='ST BLOCCO 42'!L14,'ST BLOCCO 42'!L14,10000000000))</f>
        <v>10000000000</v>
      </c>
      <c r="AI14" s="5">
        <f>IF($X$14=10000000000,10000000000,IF('SOLAI T2D SPA'!$C$20&lt;='ST BLOCCO 42'!M14,'ST BLOCCO 42'!M14,10000000000))</f>
        <v>10000000000</v>
      </c>
      <c r="AJ14" s="5">
        <f>IF($X$14=10000000000,10000000000,IF('SOLAI T2D SPA'!$C$20&lt;='ST BLOCCO 42'!N14,'ST BLOCCO 42'!N14,10000000000))</f>
        <v>10000000000</v>
      </c>
      <c r="AK14" s="5">
        <f>IF($X$14=10000000000,10000000000,IF('SOLAI T2D SPA'!$C$20&lt;='ST BLOCCO 42'!O14,'ST BLOCCO 42'!O14,10000000000))</f>
        <v>10000000000</v>
      </c>
      <c r="AL14" s="5">
        <f>IF($X$14=10000000000,10000000000,IF('SOLAI T2D SPA'!$C$20&lt;='ST BLOCCO 42'!P14,'ST BLOCCO 42'!P14,10000000000))</f>
        <v>10000000000</v>
      </c>
      <c r="AM14"/>
      <c r="AN14"/>
      <c r="AO14" s="58">
        <f>IF(X14=10000000000,10000000000,IF('SOLAI T2D SPA'!$C$7='ST BLOCCO 42'!B14,Q14,10000000000))</f>
        <v>10000000000</v>
      </c>
      <c r="AP14"/>
      <c r="AQ14"/>
    </row>
    <row r="15" spans="1:43" ht="15" customHeight="1" x14ac:dyDescent="0.55000000000000004">
      <c r="A15" s="135"/>
      <c r="B15" s="65">
        <v>5</v>
      </c>
      <c r="C15" s="6">
        <f>A14+B15</f>
        <v>17</v>
      </c>
      <c r="D15" s="4">
        <v>239</v>
      </c>
      <c r="E15" s="4">
        <v>70.759999999999991</v>
      </c>
      <c r="F15" s="68">
        <v>458.44</v>
      </c>
      <c r="G15" s="68">
        <v>1036.46</v>
      </c>
      <c r="H15" s="68">
        <v>1356.64</v>
      </c>
      <c r="I15" s="68">
        <v>1742.84</v>
      </c>
      <c r="J15" s="68">
        <v>2226.7399999999998</v>
      </c>
      <c r="K15" s="68">
        <v>2600.96</v>
      </c>
      <c r="L15" s="68">
        <v>2969.86</v>
      </c>
      <c r="M15" s="68">
        <v>3398.3</v>
      </c>
      <c r="N15" s="68">
        <v>3820.12</v>
      </c>
      <c r="O15" s="68">
        <v>4297.2</v>
      </c>
      <c r="P15" s="68">
        <v>4764.54</v>
      </c>
      <c r="Q15" s="68">
        <v>1630</v>
      </c>
      <c r="R15"/>
      <c r="S15"/>
      <c r="W15" s="133"/>
      <c r="X15" s="27">
        <f>IF(W14=10000000000,10000000000,IF('SOLAI T2D SPA'!$C$7='ST BLOCCO 42'!B15,'ST BLOCCO 42'!B15,10000000000))</f>
        <v>10000000000</v>
      </c>
      <c r="Y15" s="27">
        <f>W14+X15</f>
        <v>20000000000</v>
      </c>
      <c r="Z15" s="28">
        <f t="shared" ref="Z15:Z29" si="1">IF(Y15&gt;100000,10000000000,D15)</f>
        <v>10000000000</v>
      </c>
      <c r="AB15" s="34">
        <f>IF($X$15=10000000000,10000000000,IF('SOLAI T2D SPA'!$C$20&lt;='ST BLOCCO 42'!F15,'ST BLOCCO 42'!F15,10000000000))</f>
        <v>10000000000</v>
      </c>
      <c r="AC15" s="5">
        <f>IF($X$15=10000000000,10000000000,IF('SOLAI T2D SPA'!$C$20&lt;='ST BLOCCO 42'!G15,'ST BLOCCO 42'!G15,10000000000))</f>
        <v>10000000000</v>
      </c>
      <c r="AD15" s="5">
        <f>IF($X$15=10000000000,10000000000,IF('SOLAI T2D SPA'!$C$20&lt;='ST BLOCCO 42'!H15,'ST BLOCCO 42'!H15,10000000000))</f>
        <v>10000000000</v>
      </c>
      <c r="AE15" s="5">
        <f>IF($X$15=10000000000,10000000000,IF('SOLAI T2D SPA'!$C$20&lt;='ST BLOCCO 42'!I15,'ST BLOCCO 42'!I15,10000000000))</f>
        <v>10000000000</v>
      </c>
      <c r="AF15" s="5">
        <f>IF($X$15=10000000000,10000000000,IF('SOLAI T2D SPA'!$C$20&lt;='ST BLOCCO 42'!J15,'ST BLOCCO 42'!J15,10000000000))</f>
        <v>10000000000</v>
      </c>
      <c r="AG15" s="5">
        <f>IF($X$15=10000000000,10000000000,IF('SOLAI T2D SPA'!$C$20&lt;='ST BLOCCO 42'!K15,'ST BLOCCO 42'!K15,10000000000))</f>
        <v>10000000000</v>
      </c>
      <c r="AH15" s="5">
        <f>IF($X$15=10000000000,10000000000,IF('SOLAI T2D SPA'!$C$20&lt;='ST BLOCCO 42'!L15,'ST BLOCCO 42'!L15,10000000000))</f>
        <v>10000000000</v>
      </c>
      <c r="AI15" s="5">
        <f>IF($X$15=10000000000,10000000000,IF('SOLAI T2D SPA'!$C$20&lt;='ST BLOCCO 42'!M15,'ST BLOCCO 42'!M15,10000000000))</f>
        <v>10000000000</v>
      </c>
      <c r="AJ15" s="5">
        <f>IF($X$15=10000000000,10000000000,IF('SOLAI T2D SPA'!$C$20&lt;='ST BLOCCO 42'!N15,'ST BLOCCO 42'!N15,10000000000))</f>
        <v>10000000000</v>
      </c>
      <c r="AK15" s="5">
        <f>IF($X$15=10000000000,10000000000,IF('SOLAI T2D SPA'!$C$20&lt;='ST BLOCCO 42'!O15,'ST BLOCCO 42'!O15,10000000000))</f>
        <v>10000000000</v>
      </c>
      <c r="AL15" s="5">
        <f>IF($X$15=10000000000,10000000000,IF('SOLAI T2D SPA'!$C$20&lt;='ST BLOCCO 42'!P15,'ST BLOCCO 42'!P15,10000000000))</f>
        <v>10000000000</v>
      </c>
      <c r="AM15"/>
      <c r="AN15"/>
      <c r="AO15" s="58">
        <f>IF(X15=10000000000,10000000000,IF('SOLAI T2D SPA'!$C$7='ST BLOCCO 42'!B15,Q15,10000000000))</f>
        <v>10000000000</v>
      </c>
      <c r="AP15"/>
      <c r="AQ15"/>
    </row>
    <row r="16" spans="1:43" ht="15" customHeight="1" x14ac:dyDescent="0.55000000000000004">
      <c r="A16" s="135">
        <v>14</v>
      </c>
      <c r="B16" s="65">
        <v>4</v>
      </c>
      <c r="C16" s="6">
        <f t="shared" ref="C16" si="2">A16+B16</f>
        <v>18</v>
      </c>
      <c r="D16" s="4">
        <v>224</v>
      </c>
      <c r="E16" s="4">
        <v>65.16</v>
      </c>
      <c r="F16" s="68">
        <v>488.34</v>
      </c>
      <c r="G16" s="68">
        <v>1102.1400000000001</v>
      </c>
      <c r="H16" s="68">
        <v>1440.98</v>
      </c>
      <c r="I16" s="68">
        <v>1849.38</v>
      </c>
      <c r="J16" s="68">
        <v>2358.88</v>
      </c>
      <c r="K16" s="68">
        <v>2751.76</v>
      </c>
      <c r="L16" s="68">
        <v>3137.96</v>
      </c>
      <c r="M16" s="68">
        <v>3586.32</v>
      </c>
      <c r="N16" s="68">
        <v>4024.96</v>
      </c>
      <c r="O16" s="68">
        <v>4519.1400000000003</v>
      </c>
      <c r="P16" s="68">
        <v>5002.04</v>
      </c>
      <c r="Q16" s="68">
        <v>1738</v>
      </c>
      <c r="R16"/>
      <c r="S16"/>
      <c r="W16" s="133">
        <f>IF(AND($U$12=1,'SOLAI T2D SPA'!$C$6='ST BLOCCO 42'!A16),'ST BLOCCO 42'!A16,10000000000)</f>
        <v>10000000000</v>
      </c>
      <c r="X16" s="27">
        <f>IF(W16=10000000000,10000000000,IF('SOLAI T2D SPA'!$C$7='ST BLOCCO 42'!B16,'ST BLOCCO 42'!B16,10000000000))</f>
        <v>10000000000</v>
      </c>
      <c r="Y16" s="27">
        <f t="shared" ref="Y16" si="3">W16+X16</f>
        <v>20000000000</v>
      </c>
      <c r="Z16" s="28">
        <f t="shared" si="1"/>
        <v>10000000000</v>
      </c>
      <c r="AB16" s="34">
        <f>IF($X$16=10000000000,10000000000,IF('SOLAI T2D SPA'!$C$20&lt;='ST BLOCCO 42'!F16,'ST BLOCCO 42'!F16,10000000000))</f>
        <v>10000000000</v>
      </c>
      <c r="AC16" s="5">
        <f>IF($X$16=10000000000,10000000000,IF('SOLAI T2D SPA'!$C$20&lt;='ST BLOCCO 42'!G16,'ST BLOCCO 42'!G16,10000000000))</f>
        <v>10000000000</v>
      </c>
      <c r="AD16" s="5">
        <f>IF($X$16=10000000000,10000000000,IF('SOLAI T2D SPA'!$C$20&lt;='ST BLOCCO 42'!H16,'ST BLOCCO 42'!H16,10000000000))</f>
        <v>10000000000</v>
      </c>
      <c r="AE16" s="5">
        <f>IF($X$16=10000000000,10000000000,IF('SOLAI T2D SPA'!$C$20&lt;='ST BLOCCO 42'!I16,'ST BLOCCO 42'!I16,10000000000))</f>
        <v>10000000000</v>
      </c>
      <c r="AF16" s="5">
        <f>IF($X$16=10000000000,10000000000,IF('SOLAI T2D SPA'!$C$20&lt;='ST BLOCCO 42'!J16,'ST BLOCCO 42'!J16,10000000000))</f>
        <v>10000000000</v>
      </c>
      <c r="AG16" s="5">
        <f>IF($X$16=10000000000,10000000000,IF('SOLAI T2D SPA'!$C$20&lt;='ST BLOCCO 42'!K16,'ST BLOCCO 42'!K16,10000000000))</f>
        <v>10000000000</v>
      </c>
      <c r="AH16" s="5">
        <f>IF($X$16=10000000000,10000000000,IF('SOLAI T2D SPA'!$C$20&lt;='ST BLOCCO 42'!L16,'ST BLOCCO 42'!L16,10000000000))</f>
        <v>10000000000</v>
      </c>
      <c r="AI16" s="5">
        <f>IF($X$16=10000000000,10000000000,IF('SOLAI T2D SPA'!$C$20&lt;='ST BLOCCO 42'!M16,'ST BLOCCO 42'!M16,10000000000))</f>
        <v>10000000000</v>
      </c>
      <c r="AJ16" s="5">
        <f>IF($X$16=10000000000,10000000000,IF('SOLAI T2D SPA'!$C$20&lt;='ST BLOCCO 42'!N16,'ST BLOCCO 42'!N16,10000000000))</f>
        <v>10000000000</v>
      </c>
      <c r="AK16" s="5">
        <f>IF($X$16=10000000000,10000000000,IF('SOLAI T2D SPA'!$C$20&lt;='ST BLOCCO 42'!O16,'ST BLOCCO 42'!O16,10000000000))</f>
        <v>10000000000</v>
      </c>
      <c r="AL16" s="5">
        <f>IF($X$16=10000000000,10000000000,IF('SOLAI T2D SPA'!$C$20&lt;='ST BLOCCO 42'!P16,'ST BLOCCO 42'!P16,10000000000))</f>
        <v>10000000000</v>
      </c>
      <c r="AM16"/>
      <c r="AN16"/>
      <c r="AO16" s="58">
        <f>IF(X16=10000000000,10000000000,IF('SOLAI T2D SPA'!$C$7='ST BLOCCO 42'!B16,Q16,10000000000))</f>
        <v>10000000000</v>
      </c>
      <c r="AP16"/>
      <c r="AQ16"/>
    </row>
    <row r="17" spans="1:43" ht="15" customHeight="1" x14ac:dyDescent="0.55000000000000004">
      <c r="A17" s="135"/>
      <c r="B17" s="65">
        <v>5</v>
      </c>
      <c r="C17" s="6">
        <f t="shared" ref="C17" si="4">A16+B17</f>
        <v>19</v>
      </c>
      <c r="D17" s="4">
        <v>249</v>
      </c>
      <c r="E17" s="4">
        <v>75.16</v>
      </c>
      <c r="F17" s="68">
        <v>519.70000000000005</v>
      </c>
      <c r="G17" s="68">
        <v>1176.3399999999999</v>
      </c>
      <c r="H17" s="68">
        <v>1540.98</v>
      </c>
      <c r="I17" s="68">
        <v>1981.4</v>
      </c>
      <c r="J17" s="68">
        <v>2534.2199999999998</v>
      </c>
      <c r="K17" s="68">
        <v>2962.1</v>
      </c>
      <c r="L17" s="68">
        <v>3385.24</v>
      </c>
      <c r="M17" s="68">
        <v>3877.94</v>
      </c>
      <c r="N17" s="68">
        <v>4363.24</v>
      </c>
      <c r="O17" s="68">
        <v>4914.96</v>
      </c>
      <c r="P17" s="68">
        <v>5455.88</v>
      </c>
      <c r="Q17" s="68">
        <v>1848</v>
      </c>
      <c r="R17"/>
      <c r="S17"/>
      <c r="W17" s="133"/>
      <c r="X17" s="27">
        <f>IF(W16=10000000000,10000000000,IF('SOLAI T2D SPA'!$C$7='ST BLOCCO 42'!B17,'ST BLOCCO 42'!B17,10000000000))</f>
        <v>10000000000</v>
      </c>
      <c r="Y17" s="27">
        <f t="shared" ref="Y17" si="5">W16+X17</f>
        <v>20000000000</v>
      </c>
      <c r="Z17" s="28">
        <f t="shared" si="1"/>
        <v>10000000000</v>
      </c>
      <c r="AB17" s="34">
        <f>IF($X$17=10000000000,10000000000,IF('SOLAI T2D SPA'!$C$20&lt;='ST BLOCCO 42'!F17,'ST BLOCCO 42'!F17,10000000000))</f>
        <v>10000000000</v>
      </c>
      <c r="AC17" s="5">
        <f>IF($X$17=10000000000,10000000000,IF('SOLAI T2D SPA'!$C$20&lt;='ST BLOCCO 42'!G17,'ST BLOCCO 42'!G17,10000000000))</f>
        <v>10000000000</v>
      </c>
      <c r="AD17" s="5">
        <f>IF($X$17=10000000000,10000000000,IF('SOLAI T2D SPA'!$C$20&lt;='ST BLOCCO 42'!H17,'ST BLOCCO 42'!H17,10000000000))</f>
        <v>10000000000</v>
      </c>
      <c r="AE17" s="5">
        <f>IF($X$17=10000000000,10000000000,IF('SOLAI T2D SPA'!$C$20&lt;='ST BLOCCO 42'!I17,'ST BLOCCO 42'!I17,10000000000))</f>
        <v>10000000000</v>
      </c>
      <c r="AF17" s="5">
        <f>IF($X$17=10000000000,10000000000,IF('SOLAI T2D SPA'!$C$20&lt;='ST BLOCCO 42'!J17,'ST BLOCCO 42'!J17,10000000000))</f>
        <v>10000000000</v>
      </c>
      <c r="AG17" s="5">
        <f>IF($X$17=10000000000,10000000000,IF('SOLAI T2D SPA'!$C$20&lt;='ST BLOCCO 42'!K17,'ST BLOCCO 42'!K17,10000000000))</f>
        <v>10000000000</v>
      </c>
      <c r="AH17" s="5">
        <f>IF($X$17=10000000000,10000000000,IF('SOLAI T2D SPA'!$C$20&lt;='ST BLOCCO 42'!L17,'ST BLOCCO 42'!L17,10000000000))</f>
        <v>10000000000</v>
      </c>
      <c r="AI17" s="5">
        <f>IF($X$17=10000000000,10000000000,IF('SOLAI T2D SPA'!$C$20&lt;='ST BLOCCO 42'!M17,'ST BLOCCO 42'!M17,10000000000))</f>
        <v>10000000000</v>
      </c>
      <c r="AJ17" s="5">
        <f>IF($X$17=10000000000,10000000000,IF('SOLAI T2D SPA'!$C$20&lt;='ST BLOCCO 42'!N17,'ST BLOCCO 42'!N17,10000000000))</f>
        <v>10000000000</v>
      </c>
      <c r="AK17" s="5">
        <f>IF($X$17=10000000000,10000000000,IF('SOLAI T2D SPA'!$C$20&lt;='ST BLOCCO 42'!O17,'ST BLOCCO 42'!O17,10000000000))</f>
        <v>10000000000</v>
      </c>
      <c r="AL17" s="5">
        <f>IF($X$17=10000000000,10000000000,IF('SOLAI T2D SPA'!$C$20&lt;='ST BLOCCO 42'!P17,'ST BLOCCO 42'!P17,10000000000))</f>
        <v>10000000000</v>
      </c>
      <c r="AM17"/>
      <c r="AN17"/>
      <c r="AO17" s="58">
        <f>IF(X17=10000000000,10000000000,IF('SOLAI T2D SPA'!$C$7='ST BLOCCO 42'!B17,Q17,10000000000))</f>
        <v>10000000000</v>
      </c>
      <c r="AP17"/>
      <c r="AQ17"/>
    </row>
    <row r="18" spans="1:43" ht="15" customHeight="1" x14ac:dyDescent="0.55000000000000004">
      <c r="A18" s="135">
        <v>16</v>
      </c>
      <c r="B18" s="65">
        <v>4</v>
      </c>
      <c r="C18" s="4">
        <f t="shared" ref="C18" si="6">A18+B18</f>
        <v>20</v>
      </c>
      <c r="D18" s="4">
        <v>245</v>
      </c>
      <c r="E18" s="4">
        <v>66.44</v>
      </c>
      <c r="F18" s="68">
        <v>549.70000000000005</v>
      </c>
      <c r="G18" s="68">
        <v>1242.02</v>
      </c>
      <c r="H18" s="68">
        <v>1625.54</v>
      </c>
      <c r="I18" s="68">
        <v>2087.6</v>
      </c>
      <c r="J18" s="68">
        <v>2666.18</v>
      </c>
      <c r="K18" s="68">
        <v>3112.98</v>
      </c>
      <c r="L18" s="68">
        <v>3553.9</v>
      </c>
      <c r="M18" s="68">
        <v>4065.42</v>
      </c>
      <c r="N18" s="68">
        <v>4567.8999999999996</v>
      </c>
      <c r="O18" s="68">
        <v>5136.0600000000004</v>
      </c>
      <c r="P18" s="68">
        <v>5691.8</v>
      </c>
      <c r="Q18" s="68">
        <v>1956</v>
      </c>
      <c r="R18"/>
      <c r="S18"/>
      <c r="W18" s="133">
        <f>IF(AND($U$12=1,'SOLAI T2D SPA'!$C$6='ST BLOCCO 42'!A18),'ST BLOCCO 42'!A18,10000000000)</f>
        <v>10000000000</v>
      </c>
      <c r="X18" s="27">
        <f>IF(W18=10000000000,10000000000,IF('SOLAI T2D SPA'!$C$7='ST BLOCCO 42'!B18,'ST BLOCCO 42'!B18,10000000000))</f>
        <v>10000000000</v>
      </c>
      <c r="Y18" s="27">
        <f t="shared" ref="Y18" si="7">W18+X18</f>
        <v>20000000000</v>
      </c>
      <c r="Z18" s="28">
        <f t="shared" si="1"/>
        <v>10000000000</v>
      </c>
      <c r="AB18" s="34">
        <f>IF($X$18=10000000000,10000000000,IF('SOLAI T2D SPA'!$C$20&lt;='ST BLOCCO 42'!F18,'ST BLOCCO 42'!F18,10000000000))</f>
        <v>10000000000</v>
      </c>
      <c r="AC18" s="5">
        <f>IF($X$18=10000000000,10000000000,IF('SOLAI T2D SPA'!$C$20&lt;='ST BLOCCO 42'!G18,'ST BLOCCO 42'!G18,10000000000))</f>
        <v>10000000000</v>
      </c>
      <c r="AD18" s="5">
        <f>IF($X$18=10000000000,10000000000,IF('SOLAI T2D SPA'!$C$20&lt;='ST BLOCCO 42'!H18,'ST BLOCCO 42'!H18,10000000000))</f>
        <v>10000000000</v>
      </c>
      <c r="AE18" s="5">
        <f>IF($X$18=10000000000,10000000000,IF('SOLAI T2D SPA'!$C$20&lt;='ST BLOCCO 42'!I18,'ST BLOCCO 42'!I18,10000000000))</f>
        <v>10000000000</v>
      </c>
      <c r="AF18" s="5">
        <f>IF($X$18=10000000000,10000000000,IF('SOLAI T2D SPA'!$C$20&lt;='ST BLOCCO 42'!J18,'ST BLOCCO 42'!J18,10000000000))</f>
        <v>10000000000</v>
      </c>
      <c r="AG18" s="5">
        <f>IF($X$18=10000000000,10000000000,IF('SOLAI T2D SPA'!$C$20&lt;='ST BLOCCO 42'!K18,'ST BLOCCO 42'!K18,10000000000))</f>
        <v>10000000000</v>
      </c>
      <c r="AH18" s="5">
        <f>IF($X$18=10000000000,10000000000,IF('SOLAI T2D SPA'!$C$20&lt;='ST BLOCCO 42'!L18,'ST BLOCCO 42'!L18,10000000000))</f>
        <v>10000000000</v>
      </c>
      <c r="AI18" s="5">
        <f>IF($X$18=10000000000,10000000000,IF('SOLAI T2D SPA'!$C$20&lt;='ST BLOCCO 42'!M18,'ST BLOCCO 42'!M18,10000000000))</f>
        <v>10000000000</v>
      </c>
      <c r="AJ18" s="5">
        <f>IF($X$18=10000000000,10000000000,IF('SOLAI T2D SPA'!$C$20&lt;='ST BLOCCO 42'!N18,'ST BLOCCO 42'!N18,10000000000))</f>
        <v>10000000000</v>
      </c>
      <c r="AK18" s="5">
        <f>IF($X$18=10000000000,10000000000,IF('SOLAI T2D SPA'!$C$20&lt;='ST BLOCCO 42'!O18,'ST BLOCCO 42'!O18,10000000000))</f>
        <v>10000000000</v>
      </c>
      <c r="AL18" s="5">
        <f>IF($X$18=10000000000,10000000000,IF('SOLAI T2D SPA'!$C$20&lt;='ST BLOCCO 42'!P18,'ST BLOCCO 42'!P18,10000000000))</f>
        <v>10000000000</v>
      </c>
      <c r="AM18"/>
      <c r="AN18"/>
      <c r="AO18" s="58">
        <f>IF(X18=10000000000,10000000000,IF('SOLAI T2D SPA'!$C$7='ST BLOCCO 42'!B18,Q18,10000000000))</f>
        <v>10000000000</v>
      </c>
      <c r="AP18"/>
      <c r="AQ18"/>
    </row>
    <row r="19" spans="1:43" ht="15" customHeight="1" x14ac:dyDescent="0.55000000000000004">
      <c r="A19" s="135"/>
      <c r="B19" s="65">
        <v>5</v>
      </c>
      <c r="C19" s="4">
        <f t="shared" ref="C19" si="8">A18+B19</f>
        <v>21</v>
      </c>
      <c r="D19" s="4">
        <v>270</v>
      </c>
      <c r="E19" s="4">
        <v>76.44</v>
      </c>
      <c r="F19" s="68">
        <v>580.94000000000005</v>
      </c>
      <c r="G19" s="68">
        <v>1316.24</v>
      </c>
      <c r="H19" s="68">
        <v>1725.08</v>
      </c>
      <c r="I19" s="68">
        <v>2220.08</v>
      </c>
      <c r="J19" s="68">
        <v>2841.42</v>
      </c>
      <c r="K19" s="68">
        <v>3324.04</v>
      </c>
      <c r="L19" s="68">
        <v>3800.54</v>
      </c>
      <c r="M19" s="68">
        <v>4357.5200000000004</v>
      </c>
      <c r="N19" s="68">
        <v>4907.24</v>
      </c>
      <c r="O19" s="68">
        <v>5531.54</v>
      </c>
      <c r="P19" s="68">
        <v>6146.08</v>
      </c>
      <c r="Q19" s="68">
        <v>2064</v>
      </c>
      <c r="R19"/>
      <c r="S19"/>
      <c r="W19" s="133"/>
      <c r="X19" s="27">
        <f>IF(W18=10000000000,10000000000,IF('SOLAI T2D SPA'!$C$7='ST BLOCCO 42'!B19,'ST BLOCCO 42'!B19,10000000000))</f>
        <v>10000000000</v>
      </c>
      <c r="Y19" s="27">
        <f t="shared" ref="Y19" si="9">W18+X19</f>
        <v>20000000000</v>
      </c>
      <c r="Z19" s="28">
        <f t="shared" si="1"/>
        <v>10000000000</v>
      </c>
      <c r="AB19" s="34">
        <f>IF($X$19=10000000000,10000000000,IF('SOLAI T2D SPA'!$C$20&lt;='ST BLOCCO 42'!F19,'ST BLOCCO 42'!F19,10000000000))</f>
        <v>10000000000</v>
      </c>
      <c r="AC19" s="5">
        <f>IF($X$19=10000000000,10000000000,IF('SOLAI T2D SPA'!$C$20&lt;='ST BLOCCO 42'!G19,'ST BLOCCO 42'!G19,10000000000))</f>
        <v>10000000000</v>
      </c>
      <c r="AD19" s="5">
        <f>IF($X$19=10000000000,10000000000,IF('SOLAI T2D SPA'!$C$20&lt;='ST BLOCCO 42'!H19,'ST BLOCCO 42'!H19,10000000000))</f>
        <v>10000000000</v>
      </c>
      <c r="AE19" s="5">
        <f>IF($X$19=10000000000,10000000000,IF('SOLAI T2D SPA'!$C$20&lt;='ST BLOCCO 42'!I19,'ST BLOCCO 42'!I19,10000000000))</f>
        <v>10000000000</v>
      </c>
      <c r="AF19" s="5">
        <f>IF($X$19=10000000000,10000000000,IF('SOLAI T2D SPA'!$C$20&lt;='ST BLOCCO 42'!J19,'ST BLOCCO 42'!J19,10000000000))</f>
        <v>10000000000</v>
      </c>
      <c r="AG19" s="5">
        <f>IF($X$19=10000000000,10000000000,IF('SOLAI T2D SPA'!$C$20&lt;='ST BLOCCO 42'!K19,'ST BLOCCO 42'!K19,10000000000))</f>
        <v>10000000000</v>
      </c>
      <c r="AH19" s="5">
        <f>IF($X$19=10000000000,10000000000,IF('SOLAI T2D SPA'!$C$20&lt;='ST BLOCCO 42'!L19,'ST BLOCCO 42'!L19,10000000000))</f>
        <v>10000000000</v>
      </c>
      <c r="AI19" s="5">
        <f>IF($X$19=10000000000,10000000000,IF('SOLAI T2D SPA'!$C$20&lt;='ST BLOCCO 42'!M19,'ST BLOCCO 42'!M19,10000000000))</f>
        <v>10000000000</v>
      </c>
      <c r="AJ19" s="5">
        <f>IF($X$19=10000000000,10000000000,IF('SOLAI T2D SPA'!$C$20&lt;='ST BLOCCO 42'!N19,'ST BLOCCO 42'!N19,10000000000))</f>
        <v>10000000000</v>
      </c>
      <c r="AK19" s="5">
        <f>IF($X$19=10000000000,10000000000,IF('SOLAI T2D SPA'!$C$20&lt;='ST BLOCCO 42'!O19,'ST BLOCCO 42'!O19,10000000000))</f>
        <v>10000000000</v>
      </c>
      <c r="AL19" s="5">
        <f>IF($X$19=10000000000,10000000000,IF('SOLAI T2D SPA'!$C$20&lt;='ST BLOCCO 42'!P19,'ST BLOCCO 42'!P19,10000000000))</f>
        <v>10000000000</v>
      </c>
      <c r="AM19"/>
      <c r="AN19"/>
      <c r="AO19" s="58">
        <f>IF(X19=10000000000,10000000000,IF('SOLAI T2D SPA'!$C$7='ST BLOCCO 42'!B19,Q19,10000000000))</f>
        <v>10000000000</v>
      </c>
      <c r="AP19"/>
      <c r="AQ19"/>
    </row>
    <row r="20" spans="1:43" ht="15" customHeight="1" x14ac:dyDescent="0.55000000000000004">
      <c r="A20" s="135">
        <v>18</v>
      </c>
      <c r="B20" s="65">
        <v>4</v>
      </c>
      <c r="C20" s="4">
        <f t="shared" ref="C20" si="10">A20+B20</f>
        <v>22</v>
      </c>
      <c r="D20" s="4">
        <v>259</v>
      </c>
      <c r="E20" s="4">
        <v>71.88</v>
      </c>
      <c r="F20" s="68">
        <v>610.96</v>
      </c>
      <c r="G20" s="68">
        <v>1382.16</v>
      </c>
      <c r="H20" s="68">
        <v>1809.9</v>
      </c>
      <c r="I20" s="68">
        <v>2326</v>
      </c>
      <c r="J20" s="68">
        <v>2973.88</v>
      </c>
      <c r="K20" s="68">
        <v>3474.52</v>
      </c>
      <c r="L20" s="68">
        <v>3969.26</v>
      </c>
      <c r="M20" s="68">
        <v>4544.72</v>
      </c>
      <c r="N20" s="68">
        <v>5111.08</v>
      </c>
      <c r="O20" s="68">
        <v>5753.5</v>
      </c>
      <c r="P20" s="68">
        <v>6383.64</v>
      </c>
      <c r="Q20" s="68">
        <v>2174</v>
      </c>
      <c r="R20"/>
      <c r="S20"/>
      <c r="W20" s="133">
        <f>IF(AND($U$12=1,'SOLAI T2D SPA'!$C$6='ST BLOCCO 42'!A20),'ST BLOCCO 42'!A20,10000000000)</f>
        <v>10000000000</v>
      </c>
      <c r="X20" s="27">
        <f>IF(W20=10000000000,10000000000,IF('SOLAI T2D SPA'!$C$7='ST BLOCCO 42'!B20,'ST BLOCCO 42'!B20,10000000000))</f>
        <v>10000000000</v>
      </c>
      <c r="Y20" s="27">
        <f t="shared" ref="Y20" si="11">W20+X20</f>
        <v>20000000000</v>
      </c>
      <c r="Z20" s="28">
        <f t="shared" si="1"/>
        <v>10000000000</v>
      </c>
      <c r="AB20" s="34">
        <f>IF($X$20=10000000000,10000000000,IF('SOLAI T2D SPA'!$C$20&lt;='ST BLOCCO 42'!F20,'ST BLOCCO 42'!F20,10000000000))</f>
        <v>10000000000</v>
      </c>
      <c r="AC20" s="5">
        <f>IF($X$20=10000000000,10000000000,IF('SOLAI T2D SPA'!$C$20&lt;='ST BLOCCO 42'!G20,'ST BLOCCO 42'!G20,10000000000))</f>
        <v>10000000000</v>
      </c>
      <c r="AD20" s="5">
        <f>IF($X$20=10000000000,10000000000,IF('SOLAI T2D SPA'!$C$20&lt;='ST BLOCCO 42'!H20,'ST BLOCCO 42'!H20,10000000000))</f>
        <v>10000000000</v>
      </c>
      <c r="AE20" s="5">
        <f>IF($X$20=10000000000,10000000000,IF('SOLAI T2D SPA'!$C$20&lt;='ST BLOCCO 42'!I20,'ST BLOCCO 42'!I20,10000000000))</f>
        <v>10000000000</v>
      </c>
      <c r="AF20" s="5">
        <f>IF($X$20=10000000000,10000000000,IF('SOLAI T2D SPA'!$C$20&lt;='ST BLOCCO 42'!J20,'ST BLOCCO 42'!J20,10000000000))</f>
        <v>10000000000</v>
      </c>
      <c r="AG20" s="5">
        <f>IF($X$20=10000000000,10000000000,IF('SOLAI T2D SPA'!$C$20&lt;='ST BLOCCO 42'!K20,'ST BLOCCO 42'!K20,10000000000))</f>
        <v>10000000000</v>
      </c>
      <c r="AH20" s="5">
        <f>IF($X$20=10000000000,10000000000,IF('SOLAI T2D SPA'!$C$20&lt;='ST BLOCCO 42'!L20,'ST BLOCCO 42'!L20,10000000000))</f>
        <v>10000000000</v>
      </c>
      <c r="AI20" s="5">
        <f>IF($X$20=10000000000,10000000000,IF('SOLAI T2D SPA'!$C$20&lt;='ST BLOCCO 42'!M20,'ST BLOCCO 42'!M20,10000000000))</f>
        <v>10000000000</v>
      </c>
      <c r="AJ20" s="5">
        <f>IF($X$20=10000000000,10000000000,IF('SOLAI T2D SPA'!$C$20&lt;='ST BLOCCO 42'!N20,'ST BLOCCO 42'!N20,10000000000))</f>
        <v>10000000000</v>
      </c>
      <c r="AK20" s="5">
        <f>IF($X$20=10000000000,10000000000,IF('SOLAI T2D SPA'!$C$20&lt;='ST BLOCCO 42'!O20,'ST BLOCCO 42'!O20,10000000000))</f>
        <v>10000000000</v>
      </c>
      <c r="AL20" s="5">
        <f>IF($X$20=10000000000,10000000000,IF('SOLAI T2D SPA'!$C$20&lt;='ST BLOCCO 42'!P20,'ST BLOCCO 42'!P20,10000000000))</f>
        <v>10000000000</v>
      </c>
      <c r="AM20"/>
      <c r="AN20"/>
      <c r="AO20" s="58">
        <f>IF(X20=10000000000,10000000000,IF('SOLAI T2D SPA'!$C$7='ST BLOCCO 42'!B20,Q20,10000000000))</f>
        <v>10000000000</v>
      </c>
      <c r="AP20"/>
      <c r="AQ20"/>
    </row>
    <row r="21" spans="1:43" ht="15" customHeight="1" x14ac:dyDescent="0.55000000000000004">
      <c r="A21" s="135"/>
      <c r="B21" s="65">
        <v>5</v>
      </c>
      <c r="C21" s="6">
        <f t="shared" ref="C21" si="12">A20+B21</f>
        <v>23</v>
      </c>
      <c r="D21" s="4">
        <v>284</v>
      </c>
      <c r="E21" s="4">
        <v>81.88</v>
      </c>
      <c r="F21" s="68">
        <v>642</v>
      </c>
      <c r="G21" s="68">
        <v>1456</v>
      </c>
      <c r="H21" s="68">
        <v>1909</v>
      </c>
      <c r="I21" s="68">
        <v>2458</v>
      </c>
      <c r="J21" s="68">
        <v>3149</v>
      </c>
      <c r="K21" s="68">
        <v>3685</v>
      </c>
      <c r="L21" s="68">
        <v>4216</v>
      </c>
      <c r="M21" s="68">
        <v>4837</v>
      </c>
      <c r="N21" s="68">
        <v>5451</v>
      </c>
      <c r="O21" s="68">
        <v>6149</v>
      </c>
      <c r="P21" s="68">
        <v>6837</v>
      </c>
      <c r="Q21" s="68">
        <v>2242</v>
      </c>
      <c r="R21"/>
      <c r="S21"/>
      <c r="W21" s="133"/>
      <c r="X21" s="27">
        <f>IF(W20=10000000000,10000000000,IF('SOLAI T2D SPA'!$C$7='ST BLOCCO 42'!B21,'ST BLOCCO 42'!B21,10000000000))</f>
        <v>10000000000</v>
      </c>
      <c r="Y21" s="27">
        <f t="shared" ref="Y21" si="13">W20+X21</f>
        <v>20000000000</v>
      </c>
      <c r="Z21" s="28">
        <f t="shared" si="1"/>
        <v>10000000000</v>
      </c>
      <c r="AB21" s="34">
        <f>IF($X$21=10000000000,10000000000,IF('SOLAI T2D SPA'!$C$20&lt;='ST BLOCCO 42'!F21,'ST BLOCCO 42'!F21,10000000000))</f>
        <v>10000000000</v>
      </c>
      <c r="AC21" s="5">
        <f>IF($X$21=10000000000,10000000000,IF('SOLAI T2D SPA'!$C$20&lt;='ST BLOCCO 42'!G21,'ST BLOCCO 42'!G21,10000000000))</f>
        <v>10000000000</v>
      </c>
      <c r="AD21" s="5">
        <f>IF($X$21=10000000000,10000000000,IF('SOLAI T2D SPA'!$C$20&lt;='ST BLOCCO 42'!H21,'ST BLOCCO 42'!H21,10000000000))</f>
        <v>10000000000</v>
      </c>
      <c r="AE21" s="5">
        <f>IF($X$21=10000000000,10000000000,IF('SOLAI T2D SPA'!$C$20&lt;='ST BLOCCO 42'!I21,'ST BLOCCO 42'!I21,10000000000))</f>
        <v>10000000000</v>
      </c>
      <c r="AF21" s="5">
        <f>IF($X$21=10000000000,10000000000,IF('SOLAI T2D SPA'!$C$20&lt;='ST BLOCCO 42'!J21,'ST BLOCCO 42'!J21,10000000000))</f>
        <v>10000000000</v>
      </c>
      <c r="AG21" s="5">
        <f>IF($X$21=10000000000,10000000000,IF('SOLAI T2D SPA'!$C$20&lt;='ST BLOCCO 42'!K21,'ST BLOCCO 42'!K21,10000000000))</f>
        <v>10000000000</v>
      </c>
      <c r="AH21" s="5">
        <f>IF($X$21=10000000000,10000000000,IF('SOLAI T2D SPA'!$C$20&lt;='ST BLOCCO 42'!L21,'ST BLOCCO 42'!L21,10000000000))</f>
        <v>10000000000</v>
      </c>
      <c r="AI21" s="5">
        <f>IF($X$21=10000000000,10000000000,IF('SOLAI T2D SPA'!$C$20&lt;='ST BLOCCO 42'!M21,'ST BLOCCO 42'!M21,10000000000))</f>
        <v>10000000000</v>
      </c>
      <c r="AJ21" s="5">
        <f>IF($X$21=10000000000,10000000000,IF('SOLAI T2D SPA'!$C$20&lt;='ST BLOCCO 42'!N21,'ST BLOCCO 42'!N21,10000000000))</f>
        <v>10000000000</v>
      </c>
      <c r="AK21" s="5">
        <f>IF($X$21=10000000000,10000000000,IF('SOLAI T2D SPA'!$C$20&lt;='ST BLOCCO 42'!O21,'ST BLOCCO 42'!O21,10000000000))</f>
        <v>10000000000</v>
      </c>
      <c r="AL21" s="5">
        <f>IF($X$21=10000000000,10000000000,IF('SOLAI T2D SPA'!$C$20&lt;='ST BLOCCO 42'!P21,'ST BLOCCO 42'!P21,10000000000))</f>
        <v>10000000000</v>
      </c>
      <c r="AM21"/>
      <c r="AN21"/>
      <c r="AO21" s="58">
        <f>IF(X21=10000000000,10000000000,IF('SOLAI T2D SPA'!$C$7='ST BLOCCO 42'!B21,Q21,10000000000))</f>
        <v>10000000000</v>
      </c>
      <c r="AP21"/>
      <c r="AQ21"/>
    </row>
    <row r="22" spans="1:43" ht="15" customHeight="1" x14ac:dyDescent="0.55000000000000004">
      <c r="A22" s="135">
        <v>20</v>
      </c>
      <c r="B22" s="65">
        <v>4</v>
      </c>
      <c r="C22" s="6">
        <f t="shared" ref="C22" si="14">A22+B22</f>
        <v>24</v>
      </c>
      <c r="D22" s="4">
        <v>274</v>
      </c>
      <c r="E22" s="4">
        <v>76.28</v>
      </c>
      <c r="F22" s="68">
        <v>672.22</v>
      </c>
      <c r="G22" s="68">
        <v>1522</v>
      </c>
      <c r="H22" s="68">
        <v>1994.02</v>
      </c>
      <c r="I22" s="68">
        <v>2564.58</v>
      </c>
      <c r="J22" s="68">
        <v>3280.98</v>
      </c>
      <c r="K22" s="68">
        <v>3836.28</v>
      </c>
      <c r="L22" s="68">
        <v>4384.92</v>
      </c>
      <c r="M22" s="68">
        <v>5024.54</v>
      </c>
      <c r="N22" s="68">
        <v>5654.58</v>
      </c>
      <c r="O22" s="68">
        <v>6370.44</v>
      </c>
      <c r="P22" s="68">
        <v>7073.94</v>
      </c>
      <c r="Q22" s="68">
        <v>2308</v>
      </c>
      <c r="R22"/>
      <c r="S22"/>
      <c r="W22" s="133">
        <f>IF(AND($U$12=1,'SOLAI T2D SPA'!$C$6='ST BLOCCO 42'!A22),'ST BLOCCO 42'!A22,10000000000)</f>
        <v>10000000000</v>
      </c>
      <c r="X22" s="27">
        <f>IF(W22=10000000000,10000000000,IF('SOLAI T2D SPA'!$C$7='ST BLOCCO 42'!B22,'ST BLOCCO 42'!B22,10000000000))</f>
        <v>10000000000</v>
      </c>
      <c r="Y22" s="27">
        <f t="shared" ref="Y22" si="15">W22+X22</f>
        <v>20000000000</v>
      </c>
      <c r="Z22" s="28">
        <f t="shared" si="1"/>
        <v>10000000000</v>
      </c>
      <c r="AB22" s="34">
        <f>IF($X$22=10000000000,10000000000,IF('SOLAI T2D SPA'!$C$20&lt;='ST BLOCCO 42'!F22,'ST BLOCCO 42'!F22,10000000000))</f>
        <v>10000000000</v>
      </c>
      <c r="AC22" s="5">
        <f>IF($X$22=10000000000,10000000000,IF('SOLAI T2D SPA'!$C$20&lt;='ST BLOCCO 42'!G22,'ST BLOCCO 42'!G22,10000000000))</f>
        <v>10000000000</v>
      </c>
      <c r="AD22" s="5">
        <f>IF($X$22=10000000000,10000000000,IF('SOLAI T2D SPA'!$C$20&lt;='ST BLOCCO 42'!H22,'ST BLOCCO 42'!H22,10000000000))</f>
        <v>10000000000</v>
      </c>
      <c r="AE22" s="5">
        <f>IF($X$22=10000000000,10000000000,IF('SOLAI T2D SPA'!$C$20&lt;='ST BLOCCO 42'!I22,'ST BLOCCO 42'!I22,10000000000))</f>
        <v>10000000000</v>
      </c>
      <c r="AF22" s="5">
        <f>IF($X$22=10000000000,10000000000,IF('SOLAI T2D SPA'!$C$20&lt;='ST BLOCCO 42'!J22,'ST BLOCCO 42'!J22,10000000000))</f>
        <v>10000000000</v>
      </c>
      <c r="AG22" s="5">
        <f>IF($X$22=10000000000,10000000000,IF('SOLAI T2D SPA'!$C$20&lt;='ST BLOCCO 42'!K22,'ST BLOCCO 42'!K22,10000000000))</f>
        <v>10000000000</v>
      </c>
      <c r="AH22" s="5">
        <f>IF($X$22=10000000000,10000000000,IF('SOLAI T2D SPA'!$C$20&lt;='ST BLOCCO 42'!L22,'ST BLOCCO 42'!L22,10000000000))</f>
        <v>10000000000</v>
      </c>
      <c r="AI22" s="5">
        <f>IF($X$22=10000000000,10000000000,IF('SOLAI T2D SPA'!$C$20&lt;='ST BLOCCO 42'!M22,'ST BLOCCO 42'!M22,10000000000))</f>
        <v>10000000000</v>
      </c>
      <c r="AJ22" s="5">
        <f>IF($X$22=10000000000,10000000000,IF('SOLAI T2D SPA'!$C$20&lt;='ST BLOCCO 42'!N22,'ST BLOCCO 42'!N22,10000000000))</f>
        <v>10000000000</v>
      </c>
      <c r="AK22" s="5">
        <f>IF($X$22=10000000000,10000000000,IF('SOLAI T2D SPA'!$C$20&lt;='ST BLOCCO 42'!O22,'ST BLOCCO 42'!O22,10000000000))</f>
        <v>10000000000</v>
      </c>
      <c r="AL22" s="5">
        <f>IF($X$22=10000000000,10000000000,IF('SOLAI T2D SPA'!$C$20&lt;='ST BLOCCO 42'!P22,'ST BLOCCO 42'!P22,10000000000))</f>
        <v>10000000000</v>
      </c>
      <c r="AM22"/>
      <c r="AN22"/>
      <c r="AO22" s="58">
        <f>IF(X22=10000000000,10000000000,IF('SOLAI T2D SPA'!$C$7='ST BLOCCO 42'!B22,Q22,10000000000))</f>
        <v>10000000000</v>
      </c>
      <c r="AP22"/>
      <c r="AQ22"/>
    </row>
    <row r="23" spans="1:43" ht="15" customHeight="1" x14ac:dyDescent="0.55000000000000004">
      <c r="A23" s="135"/>
      <c r="B23" s="65">
        <v>5</v>
      </c>
      <c r="C23" s="6">
        <f t="shared" ref="C23" si="16">A22+B23</f>
        <v>25</v>
      </c>
      <c r="D23" s="4">
        <v>299</v>
      </c>
      <c r="E23" s="4">
        <v>86.28</v>
      </c>
      <c r="F23" s="68">
        <v>703.6</v>
      </c>
      <c r="G23" s="68">
        <v>1595.96</v>
      </c>
      <c r="H23" s="68">
        <v>2093.2600000000002</v>
      </c>
      <c r="I23" s="68">
        <v>2696.42</v>
      </c>
      <c r="J23" s="68">
        <v>3456.18</v>
      </c>
      <c r="K23" s="68">
        <v>4046.7</v>
      </c>
      <c r="L23" s="68">
        <v>4631.82</v>
      </c>
      <c r="M23" s="68">
        <v>5316.46</v>
      </c>
      <c r="N23" s="68">
        <v>5993.76</v>
      </c>
      <c r="O23" s="68">
        <v>6766.18</v>
      </c>
      <c r="P23" s="68">
        <v>7528.1</v>
      </c>
      <c r="Q23" s="68">
        <v>2374</v>
      </c>
      <c r="R23"/>
      <c r="S23"/>
      <c r="W23" s="133"/>
      <c r="X23" s="27">
        <f>IF(W22=10000000000,10000000000,IF('SOLAI T2D SPA'!$C$7='ST BLOCCO 42'!B23,'ST BLOCCO 42'!B23,10000000000))</f>
        <v>10000000000</v>
      </c>
      <c r="Y23" s="27">
        <f t="shared" ref="Y23" si="17">W22+X23</f>
        <v>20000000000</v>
      </c>
      <c r="Z23" s="28">
        <f t="shared" si="1"/>
        <v>10000000000</v>
      </c>
      <c r="AB23" s="34">
        <f>IF($X$23=10000000000,10000000000,IF('SOLAI T2D SPA'!$C$20&lt;='ST BLOCCO 42'!F23,'ST BLOCCO 42'!F23,10000000000))</f>
        <v>10000000000</v>
      </c>
      <c r="AC23" s="5">
        <f>IF($X$23=10000000000,10000000000,IF('SOLAI T2D SPA'!$C$20&lt;='ST BLOCCO 42'!G23,'ST BLOCCO 42'!G23,10000000000))</f>
        <v>10000000000</v>
      </c>
      <c r="AD23" s="5">
        <f>IF($X$23=10000000000,10000000000,IF('SOLAI T2D SPA'!$C$20&lt;='ST BLOCCO 42'!H23,'ST BLOCCO 42'!H23,10000000000))</f>
        <v>10000000000</v>
      </c>
      <c r="AE23" s="5">
        <f>IF($X$23=10000000000,10000000000,IF('SOLAI T2D SPA'!$C$20&lt;='ST BLOCCO 42'!I23,'ST BLOCCO 42'!I23,10000000000))</f>
        <v>10000000000</v>
      </c>
      <c r="AF23" s="5">
        <f>IF($X$23=10000000000,10000000000,IF('SOLAI T2D SPA'!$C$20&lt;='ST BLOCCO 42'!J23,'ST BLOCCO 42'!J23,10000000000))</f>
        <v>10000000000</v>
      </c>
      <c r="AG23" s="5">
        <f>IF($X$23=10000000000,10000000000,IF('SOLAI T2D SPA'!$C$20&lt;='ST BLOCCO 42'!K23,'ST BLOCCO 42'!K23,10000000000))</f>
        <v>10000000000</v>
      </c>
      <c r="AH23" s="5">
        <f>IF($X$23=10000000000,10000000000,IF('SOLAI T2D SPA'!$C$20&lt;='ST BLOCCO 42'!L23,'ST BLOCCO 42'!L23,10000000000))</f>
        <v>10000000000</v>
      </c>
      <c r="AI23" s="5">
        <f>IF($X$23=10000000000,10000000000,IF('SOLAI T2D SPA'!$C$20&lt;='ST BLOCCO 42'!M23,'ST BLOCCO 42'!M23,10000000000))</f>
        <v>10000000000</v>
      </c>
      <c r="AJ23" s="5">
        <f>IF($X$23=10000000000,10000000000,IF('SOLAI T2D SPA'!$C$20&lt;='ST BLOCCO 42'!N23,'ST BLOCCO 42'!N23,10000000000))</f>
        <v>10000000000</v>
      </c>
      <c r="AK23" s="5">
        <f>IF($X$23=10000000000,10000000000,IF('SOLAI T2D SPA'!$C$20&lt;='ST BLOCCO 42'!O23,'ST BLOCCO 42'!O23,10000000000))</f>
        <v>10000000000</v>
      </c>
      <c r="AL23" s="5">
        <f>IF($X$23=10000000000,10000000000,IF('SOLAI T2D SPA'!$C$20&lt;='ST BLOCCO 42'!P23,'ST BLOCCO 42'!P23,10000000000))</f>
        <v>10000000000</v>
      </c>
      <c r="AM23"/>
      <c r="AN23"/>
      <c r="AO23" s="58">
        <f>IF(X23=10000000000,10000000000,IF('SOLAI T2D SPA'!$C$7='ST BLOCCO 42'!B23,Q23,10000000000))</f>
        <v>10000000000</v>
      </c>
      <c r="AP23"/>
      <c r="AQ23"/>
    </row>
    <row r="24" spans="1:43" ht="15" customHeight="1" x14ac:dyDescent="0.55000000000000004">
      <c r="A24" s="135">
        <v>22</v>
      </c>
      <c r="B24" s="65">
        <v>4</v>
      </c>
      <c r="C24" s="6">
        <f t="shared" ref="C24" si="18">A24+B24</f>
        <v>26</v>
      </c>
      <c r="D24" s="4">
        <v>290</v>
      </c>
      <c r="E24" s="4">
        <v>81.72</v>
      </c>
      <c r="F24" s="68">
        <v>733.52</v>
      </c>
      <c r="G24" s="68">
        <v>1662.06</v>
      </c>
      <c r="H24" s="68">
        <v>2178.34</v>
      </c>
      <c r="I24" s="68">
        <v>2803.28</v>
      </c>
      <c r="J24" s="68">
        <v>3588.26</v>
      </c>
      <c r="K24" s="68">
        <v>4197.34</v>
      </c>
      <c r="L24" s="68">
        <v>4800.26</v>
      </c>
      <c r="M24" s="68">
        <v>5503.58</v>
      </c>
      <c r="N24" s="68">
        <v>6198.5</v>
      </c>
      <c r="O24" s="68">
        <v>6987.98</v>
      </c>
      <c r="P24" s="68">
        <v>7765.08</v>
      </c>
      <c r="Q24" s="68">
        <v>2440</v>
      </c>
      <c r="R24"/>
      <c r="S24"/>
      <c r="W24" s="133">
        <f>IF(AND($U$12=1,'SOLAI T2D SPA'!$C$6='ST BLOCCO 42'!A24),'ST BLOCCO 42'!A24,10000000000)</f>
        <v>10000000000</v>
      </c>
      <c r="X24" s="27">
        <f>IF(W24=10000000000,10000000000,IF('SOLAI T2D SPA'!$C$7='ST BLOCCO 42'!B24,'ST BLOCCO 42'!B24,10000000000))</f>
        <v>10000000000</v>
      </c>
      <c r="Y24" s="27">
        <f t="shared" ref="Y24" si="19">W24+X24</f>
        <v>20000000000</v>
      </c>
      <c r="Z24" s="28">
        <f t="shared" si="1"/>
        <v>10000000000</v>
      </c>
      <c r="AB24" s="34">
        <f>IF($X$24=10000000000,10000000000,IF('SOLAI T2D SPA'!$C$20&lt;='ST BLOCCO 42'!F24,'ST BLOCCO 42'!F24,10000000000))</f>
        <v>10000000000</v>
      </c>
      <c r="AC24" s="5">
        <f>IF($X$24=10000000000,10000000000,IF('SOLAI T2D SPA'!$C$20&lt;='ST BLOCCO 42'!G24,'ST BLOCCO 42'!G24,10000000000))</f>
        <v>10000000000</v>
      </c>
      <c r="AD24" s="5">
        <f>IF($X$24=10000000000,10000000000,IF('SOLAI T2D SPA'!$C$20&lt;='ST BLOCCO 42'!H24,'ST BLOCCO 42'!H24,10000000000))</f>
        <v>10000000000</v>
      </c>
      <c r="AE24" s="5">
        <f>IF($X$24=10000000000,10000000000,IF('SOLAI T2D SPA'!$C$20&lt;='ST BLOCCO 42'!I24,'ST BLOCCO 42'!I24,10000000000))</f>
        <v>10000000000</v>
      </c>
      <c r="AF24" s="5">
        <f>IF($X$24=10000000000,10000000000,IF('SOLAI T2D SPA'!$C$20&lt;='ST BLOCCO 42'!J24,'ST BLOCCO 42'!J24,10000000000))</f>
        <v>10000000000</v>
      </c>
      <c r="AG24" s="5">
        <f>IF($X$24=10000000000,10000000000,IF('SOLAI T2D SPA'!$C$20&lt;='ST BLOCCO 42'!K24,'ST BLOCCO 42'!K24,10000000000))</f>
        <v>10000000000</v>
      </c>
      <c r="AH24" s="5">
        <f>IF($X$24=10000000000,10000000000,IF('SOLAI T2D SPA'!$C$20&lt;='ST BLOCCO 42'!L24,'ST BLOCCO 42'!L24,10000000000))</f>
        <v>10000000000</v>
      </c>
      <c r="AI24" s="5">
        <f>IF($X$24=10000000000,10000000000,IF('SOLAI T2D SPA'!$C$20&lt;='ST BLOCCO 42'!M24,'ST BLOCCO 42'!M24,10000000000))</f>
        <v>10000000000</v>
      </c>
      <c r="AJ24" s="5">
        <f>IF($X$24=10000000000,10000000000,IF('SOLAI T2D SPA'!$C$20&lt;='ST BLOCCO 42'!N24,'ST BLOCCO 42'!N24,10000000000))</f>
        <v>10000000000</v>
      </c>
      <c r="AK24" s="5">
        <f>IF($X$24=10000000000,10000000000,IF('SOLAI T2D SPA'!$C$20&lt;='ST BLOCCO 42'!O24,'ST BLOCCO 42'!O24,10000000000))</f>
        <v>10000000000</v>
      </c>
      <c r="AL24" s="5">
        <f>IF($X$24=10000000000,10000000000,IF('SOLAI T2D SPA'!$C$20&lt;='ST BLOCCO 42'!P24,'ST BLOCCO 42'!P24,10000000000))</f>
        <v>10000000000</v>
      </c>
      <c r="AM24"/>
      <c r="AN24"/>
      <c r="AO24" s="58">
        <f>IF(X24=10000000000,10000000000,IF('SOLAI T2D SPA'!$C$7='ST BLOCCO 42'!B24,Q24,10000000000))</f>
        <v>10000000000</v>
      </c>
      <c r="AP24"/>
      <c r="AQ24"/>
    </row>
    <row r="25" spans="1:43" ht="15" customHeight="1" x14ac:dyDescent="0.55000000000000004">
      <c r="A25" s="135"/>
      <c r="B25" s="65">
        <v>5</v>
      </c>
      <c r="C25" s="6">
        <f t="shared" ref="C25" si="20">A24+B25</f>
        <v>27</v>
      </c>
      <c r="D25" s="4">
        <v>315</v>
      </c>
      <c r="E25" s="4">
        <v>91.719999999999985</v>
      </c>
      <c r="F25" s="68">
        <v>764.98</v>
      </c>
      <c r="G25" s="68">
        <v>1735.82</v>
      </c>
      <c r="H25" s="68">
        <v>2277.4</v>
      </c>
      <c r="I25" s="68">
        <v>2934.74</v>
      </c>
      <c r="J25" s="68">
        <v>3763.4</v>
      </c>
      <c r="K25" s="68">
        <v>4407.78</v>
      </c>
      <c r="L25" s="68">
        <v>5047.32</v>
      </c>
      <c r="M25" s="68">
        <v>5795.9</v>
      </c>
      <c r="N25" s="68">
        <v>6537.1</v>
      </c>
      <c r="O25" s="68">
        <v>7382.84</v>
      </c>
      <c r="P25" s="68">
        <v>8218.7999999999993</v>
      </c>
      <c r="Q25" s="68">
        <v>2504</v>
      </c>
      <c r="R25"/>
      <c r="S25"/>
      <c r="W25" s="133"/>
      <c r="X25" s="27">
        <f>IF(W24=10000000000,10000000000,IF('SOLAI T2D SPA'!$C$7='ST BLOCCO 42'!B25,'ST BLOCCO 42'!B25,10000000000))</f>
        <v>10000000000</v>
      </c>
      <c r="Y25" s="27">
        <f t="shared" ref="Y25" si="21">W24+X25</f>
        <v>20000000000</v>
      </c>
      <c r="Z25" s="28">
        <f t="shared" si="1"/>
        <v>10000000000</v>
      </c>
      <c r="AB25" s="34">
        <f>IF($X$25=10000000000,10000000000,IF('SOLAI T2D SPA'!$C$20&lt;='ST BLOCCO 42'!F25,'ST BLOCCO 42'!F25,10000000000))</f>
        <v>10000000000</v>
      </c>
      <c r="AC25" s="5">
        <f>IF($X$25=10000000000,10000000000,IF('SOLAI T2D SPA'!$C$20&lt;='ST BLOCCO 42'!G25,'ST BLOCCO 42'!G25,10000000000))</f>
        <v>10000000000</v>
      </c>
      <c r="AD25" s="5">
        <f>IF($X$25=10000000000,10000000000,IF('SOLAI T2D SPA'!$C$20&lt;='ST BLOCCO 42'!H25,'ST BLOCCO 42'!H25,10000000000))</f>
        <v>10000000000</v>
      </c>
      <c r="AE25" s="5">
        <f>IF($X$25=10000000000,10000000000,IF('SOLAI T2D SPA'!$C$20&lt;='ST BLOCCO 42'!I25,'ST BLOCCO 42'!I25,10000000000))</f>
        <v>10000000000</v>
      </c>
      <c r="AF25" s="5">
        <f>IF($X$25=10000000000,10000000000,IF('SOLAI T2D SPA'!$C$20&lt;='ST BLOCCO 42'!J25,'ST BLOCCO 42'!J25,10000000000))</f>
        <v>10000000000</v>
      </c>
      <c r="AG25" s="5">
        <f>IF($X$25=10000000000,10000000000,IF('SOLAI T2D SPA'!$C$20&lt;='ST BLOCCO 42'!K25,'ST BLOCCO 42'!K25,10000000000))</f>
        <v>10000000000</v>
      </c>
      <c r="AH25" s="5">
        <f>IF($X$25=10000000000,10000000000,IF('SOLAI T2D SPA'!$C$20&lt;='ST BLOCCO 42'!L25,'ST BLOCCO 42'!L25,10000000000))</f>
        <v>10000000000</v>
      </c>
      <c r="AI25" s="5">
        <f>IF($X$25=10000000000,10000000000,IF('SOLAI T2D SPA'!$C$20&lt;='ST BLOCCO 42'!M25,'ST BLOCCO 42'!M25,10000000000))</f>
        <v>10000000000</v>
      </c>
      <c r="AJ25" s="5">
        <f>IF($X$25=10000000000,10000000000,IF('SOLAI T2D SPA'!$C$20&lt;='ST BLOCCO 42'!N25,'ST BLOCCO 42'!N25,10000000000))</f>
        <v>10000000000</v>
      </c>
      <c r="AK25" s="5">
        <f>IF($X$25=10000000000,10000000000,IF('SOLAI T2D SPA'!$C$20&lt;='ST BLOCCO 42'!O25,'ST BLOCCO 42'!O25,10000000000))</f>
        <v>10000000000</v>
      </c>
      <c r="AL25" s="5">
        <f>IF($X$25=10000000000,10000000000,IF('SOLAI T2D SPA'!$C$20&lt;='ST BLOCCO 42'!P25,'ST BLOCCO 42'!P25,10000000000))</f>
        <v>10000000000</v>
      </c>
      <c r="AM25"/>
      <c r="AN25"/>
      <c r="AO25" s="58">
        <f>IF(X25=10000000000,10000000000,IF('SOLAI T2D SPA'!$C$7='ST BLOCCO 42'!B25,Q25,10000000000))</f>
        <v>10000000000</v>
      </c>
      <c r="AP25"/>
      <c r="AQ25"/>
    </row>
    <row r="26" spans="1:43" ht="15" customHeight="1" x14ac:dyDescent="0.55000000000000004">
      <c r="A26" s="135">
        <v>24</v>
      </c>
      <c r="B26" s="65">
        <v>4</v>
      </c>
      <c r="C26" s="6">
        <f t="shared" ref="C26" si="22">A26+B26</f>
        <v>28</v>
      </c>
      <c r="D26" s="4">
        <v>306</v>
      </c>
      <c r="E26" s="4">
        <v>85.08</v>
      </c>
      <c r="F26" s="68">
        <v>794.84</v>
      </c>
      <c r="G26" s="68">
        <v>1801.7</v>
      </c>
      <c r="H26" s="68">
        <v>2362.44</v>
      </c>
      <c r="I26" s="68">
        <v>3041.66</v>
      </c>
      <c r="J26" s="68">
        <v>3895.46</v>
      </c>
      <c r="K26" s="68">
        <v>4559.18</v>
      </c>
      <c r="L26" s="68">
        <v>5215.76</v>
      </c>
      <c r="M26" s="68">
        <v>5983.22</v>
      </c>
      <c r="N26" s="68">
        <v>6741.7</v>
      </c>
      <c r="O26" s="68">
        <v>7604.66</v>
      </c>
      <c r="P26" s="68">
        <v>8456.14</v>
      </c>
      <c r="Q26" s="68">
        <v>2570</v>
      </c>
      <c r="R26"/>
      <c r="S26"/>
      <c r="W26" s="133">
        <f>IF(AND($U$12=1,'SOLAI T2D SPA'!$C$6='ST BLOCCO 42'!A26),'ST BLOCCO 42'!A26,10000000000)</f>
        <v>10000000000</v>
      </c>
      <c r="X26" s="27">
        <f>IF(W26=10000000000,10000000000,IF('SOLAI T2D SPA'!$C$7='ST BLOCCO 42'!B26,'ST BLOCCO 42'!B26,10000000000))</f>
        <v>10000000000</v>
      </c>
      <c r="Y26" s="27">
        <f t="shared" ref="Y26" si="23">W26+X26</f>
        <v>20000000000</v>
      </c>
      <c r="Z26" s="28">
        <f t="shared" si="1"/>
        <v>10000000000</v>
      </c>
      <c r="AB26" s="34">
        <f>IF($X$26=10000000000,10000000000,IF('SOLAI T2D SPA'!$C$20&lt;='ST BLOCCO 42'!F26,'ST BLOCCO 42'!F26,10000000000))</f>
        <v>10000000000</v>
      </c>
      <c r="AC26" s="5">
        <f>IF($X$26=10000000000,10000000000,IF('SOLAI T2D SPA'!$C$20&lt;='ST BLOCCO 42'!G26,'ST BLOCCO 42'!G26,10000000000))</f>
        <v>10000000000</v>
      </c>
      <c r="AD26" s="5">
        <f>IF($X$26=10000000000,10000000000,IF('SOLAI T2D SPA'!$C$20&lt;='ST BLOCCO 42'!H26,'ST BLOCCO 42'!H26,10000000000))</f>
        <v>10000000000</v>
      </c>
      <c r="AE26" s="5">
        <f>IF($X$26=10000000000,10000000000,IF('SOLAI T2D SPA'!$C$20&lt;='ST BLOCCO 42'!I26,'ST BLOCCO 42'!I26,10000000000))</f>
        <v>10000000000</v>
      </c>
      <c r="AF26" s="5">
        <f>IF($X$26=10000000000,10000000000,IF('SOLAI T2D SPA'!$C$20&lt;='ST BLOCCO 42'!J26,'ST BLOCCO 42'!J26,10000000000))</f>
        <v>10000000000</v>
      </c>
      <c r="AG26" s="5">
        <f>IF($X$26=10000000000,10000000000,IF('SOLAI T2D SPA'!$C$20&lt;='ST BLOCCO 42'!K26,'ST BLOCCO 42'!K26,10000000000))</f>
        <v>10000000000</v>
      </c>
      <c r="AH26" s="5">
        <f>IF($X$26=10000000000,10000000000,IF('SOLAI T2D SPA'!$C$20&lt;='ST BLOCCO 42'!L26,'ST BLOCCO 42'!L26,10000000000))</f>
        <v>10000000000</v>
      </c>
      <c r="AI26" s="5">
        <f>IF($X$26=10000000000,10000000000,IF('SOLAI T2D SPA'!$C$20&lt;='ST BLOCCO 42'!M26,'ST BLOCCO 42'!M26,10000000000))</f>
        <v>10000000000</v>
      </c>
      <c r="AJ26" s="5">
        <f>IF($X$26=10000000000,10000000000,IF('SOLAI T2D SPA'!$C$20&lt;='ST BLOCCO 42'!N26,'ST BLOCCO 42'!N26,10000000000))</f>
        <v>10000000000</v>
      </c>
      <c r="AK26" s="5">
        <f>IF($X$26=10000000000,10000000000,IF('SOLAI T2D SPA'!$C$20&lt;='ST BLOCCO 42'!O26,'ST BLOCCO 42'!O26,10000000000))</f>
        <v>10000000000</v>
      </c>
      <c r="AL26" s="5">
        <f>IF($X$26=10000000000,10000000000,IF('SOLAI T2D SPA'!$C$20&lt;='ST BLOCCO 42'!P26,'ST BLOCCO 42'!P26,10000000000))</f>
        <v>10000000000</v>
      </c>
      <c r="AM26"/>
      <c r="AN26"/>
      <c r="AO26" s="58">
        <f>IF(X26=10000000000,10000000000,IF('SOLAI T2D SPA'!$C$7='ST BLOCCO 42'!B26,Q26,10000000000))</f>
        <v>10000000000</v>
      </c>
      <c r="AP26"/>
      <c r="AQ26"/>
    </row>
    <row r="27" spans="1:43" ht="15" customHeight="1" x14ac:dyDescent="0.55000000000000004">
      <c r="A27" s="135"/>
      <c r="B27" s="65">
        <v>5</v>
      </c>
      <c r="C27" s="6">
        <f t="shared" ref="C27" si="24">A26+B27</f>
        <v>29</v>
      </c>
      <c r="D27" s="4">
        <v>331</v>
      </c>
      <c r="E27" s="4">
        <v>95.08</v>
      </c>
      <c r="F27" s="68">
        <v>826.26</v>
      </c>
      <c r="G27" s="68">
        <v>1875.56</v>
      </c>
      <c r="H27" s="68">
        <v>2461.4</v>
      </c>
      <c r="I27" s="68">
        <v>3172.66</v>
      </c>
      <c r="J27" s="68">
        <v>4070.58</v>
      </c>
      <c r="K27" s="68">
        <v>4769.4799999999996</v>
      </c>
      <c r="L27" s="68">
        <v>5462.66</v>
      </c>
      <c r="M27" s="68">
        <v>6275.52</v>
      </c>
      <c r="N27" s="68">
        <v>7080.38</v>
      </c>
      <c r="O27" s="68">
        <v>7999.92</v>
      </c>
      <c r="P27" s="68">
        <v>8909.7000000000007</v>
      </c>
      <c r="Q27" s="68">
        <v>2634</v>
      </c>
      <c r="R27"/>
      <c r="S27"/>
      <c r="W27" s="133"/>
      <c r="X27" s="27">
        <f>IF(W26=10000000000,10000000000,IF('SOLAI T2D SPA'!$C$7='ST BLOCCO 42'!B27,'ST BLOCCO 42'!B27,10000000000))</f>
        <v>10000000000</v>
      </c>
      <c r="Y27" s="27">
        <f t="shared" ref="Y27" si="25">W26+X27</f>
        <v>20000000000</v>
      </c>
      <c r="Z27" s="28">
        <f t="shared" si="1"/>
        <v>10000000000</v>
      </c>
      <c r="AB27" s="34">
        <f>IF($X$27=10000000000,10000000000,IF('SOLAI T2D SPA'!$C$20&lt;='ST BLOCCO 42'!F27,'ST BLOCCO 42'!F27,10000000000))</f>
        <v>10000000000</v>
      </c>
      <c r="AC27" s="5">
        <f>IF($X$27=10000000000,10000000000,IF('SOLAI T2D SPA'!$C$20&lt;='ST BLOCCO 42'!G27,'ST BLOCCO 42'!G27,10000000000))</f>
        <v>10000000000</v>
      </c>
      <c r="AD27" s="5">
        <f>IF($X$27=10000000000,10000000000,IF('SOLAI T2D SPA'!$C$20&lt;='ST BLOCCO 42'!H27,'ST BLOCCO 42'!H27,10000000000))</f>
        <v>10000000000</v>
      </c>
      <c r="AE27" s="5">
        <f>IF($X$27=10000000000,10000000000,IF('SOLAI T2D SPA'!$C$20&lt;='ST BLOCCO 42'!I27,'ST BLOCCO 42'!I27,10000000000))</f>
        <v>10000000000</v>
      </c>
      <c r="AF27" s="5">
        <f>IF($X$27=10000000000,10000000000,IF('SOLAI T2D SPA'!$C$20&lt;='ST BLOCCO 42'!J27,'ST BLOCCO 42'!J27,10000000000))</f>
        <v>10000000000</v>
      </c>
      <c r="AG27" s="5">
        <f>IF($X$27=10000000000,10000000000,IF('SOLAI T2D SPA'!$C$20&lt;='ST BLOCCO 42'!K27,'ST BLOCCO 42'!K27,10000000000))</f>
        <v>10000000000</v>
      </c>
      <c r="AH27" s="5">
        <f>IF($X$27=10000000000,10000000000,IF('SOLAI T2D SPA'!$C$20&lt;='ST BLOCCO 42'!L27,'ST BLOCCO 42'!L27,10000000000))</f>
        <v>10000000000</v>
      </c>
      <c r="AI27" s="5">
        <f>IF($X$27=10000000000,10000000000,IF('SOLAI T2D SPA'!$C$20&lt;='ST BLOCCO 42'!M27,'ST BLOCCO 42'!M27,10000000000))</f>
        <v>10000000000</v>
      </c>
      <c r="AJ27" s="5">
        <f>IF($X$27=10000000000,10000000000,IF('SOLAI T2D SPA'!$C$20&lt;='ST BLOCCO 42'!N27,'ST BLOCCO 42'!N27,10000000000))</f>
        <v>10000000000</v>
      </c>
      <c r="AK27" s="5">
        <f>IF($X$27=10000000000,10000000000,IF('SOLAI T2D SPA'!$C$20&lt;='ST BLOCCO 42'!O27,'ST BLOCCO 42'!O27,10000000000))</f>
        <v>10000000000</v>
      </c>
      <c r="AL27" s="5">
        <f>IF($X$27=10000000000,10000000000,IF('SOLAI T2D SPA'!$C$20&lt;='ST BLOCCO 42'!P27,'ST BLOCCO 42'!P27,10000000000))</f>
        <v>10000000000</v>
      </c>
      <c r="AM27"/>
      <c r="AN27"/>
      <c r="AO27" s="58">
        <f>IF(X27=10000000000,10000000000,IF('SOLAI T2D SPA'!$C$7='ST BLOCCO 42'!B27,Q27,10000000000))</f>
        <v>10000000000</v>
      </c>
      <c r="AP27"/>
      <c r="AQ27"/>
    </row>
    <row r="28" spans="1:43" ht="15" customHeight="1" x14ac:dyDescent="0.55000000000000004">
      <c r="A28" s="135">
        <v>30</v>
      </c>
      <c r="B28" s="65">
        <v>4</v>
      </c>
      <c r="C28" s="6">
        <f t="shared" ref="C28" si="26">A28+B28</f>
        <v>34</v>
      </c>
      <c r="D28" s="4">
        <v>350</v>
      </c>
      <c r="E28" s="4">
        <v>99.32</v>
      </c>
      <c r="F28" s="68">
        <v>979.06</v>
      </c>
      <c r="G28" s="68">
        <v>2221.2800000000002</v>
      </c>
      <c r="H28" s="68">
        <v>2914.5</v>
      </c>
      <c r="I28" s="68">
        <v>3756.24</v>
      </c>
      <c r="J28" s="68">
        <v>4817.5</v>
      </c>
      <c r="K28" s="68">
        <v>5643.1</v>
      </c>
      <c r="L28" s="68">
        <v>6462.02</v>
      </c>
      <c r="M28" s="68">
        <v>7421.76</v>
      </c>
      <c r="N28" s="68">
        <v>8371.7800000000007</v>
      </c>
      <c r="O28" s="68">
        <v>9456.0400000000009</v>
      </c>
      <c r="P28" s="68">
        <v>10529</v>
      </c>
      <c r="Q28" s="68">
        <v>2946</v>
      </c>
      <c r="R28"/>
      <c r="S28"/>
      <c r="W28" s="133">
        <f>IF(AND($U$12=1,'SOLAI T2D SPA'!$C$6='ST BLOCCO 42'!A28),'ST BLOCCO 42'!A28,10000000000)</f>
        <v>10000000000</v>
      </c>
      <c r="X28" s="27">
        <f>IF(W28=10000000000,10000000000,IF('SOLAI T2D SPA'!$C$7='ST BLOCCO 42'!B28,'ST BLOCCO 42'!B28,10000000000))</f>
        <v>10000000000</v>
      </c>
      <c r="Y28" s="27">
        <f t="shared" ref="Y28" si="27">W28+X28</f>
        <v>20000000000</v>
      </c>
      <c r="Z28" s="28">
        <f t="shared" si="1"/>
        <v>10000000000</v>
      </c>
      <c r="AB28" s="34">
        <f>IF($X$28=10000000000,10000000000,IF('SOLAI T2D SPA'!$C$20&lt;='ST BLOCCO 42'!F28,'ST BLOCCO 42'!F28,10000000000))</f>
        <v>10000000000</v>
      </c>
      <c r="AC28" s="5">
        <f>IF($X$28=10000000000,10000000000,IF('SOLAI T2D SPA'!$C$20&lt;='ST BLOCCO 42'!G28,'ST BLOCCO 42'!G28,10000000000))</f>
        <v>10000000000</v>
      </c>
      <c r="AD28" s="5">
        <f>IF($X$28=10000000000,10000000000,IF('SOLAI T2D SPA'!$C$20&lt;='ST BLOCCO 42'!H28,'ST BLOCCO 42'!H28,10000000000))</f>
        <v>10000000000</v>
      </c>
      <c r="AE28" s="5">
        <f>IF($X$28=10000000000,10000000000,IF('SOLAI T2D SPA'!$C$20&lt;='ST BLOCCO 42'!I28,'ST BLOCCO 42'!I28,10000000000))</f>
        <v>10000000000</v>
      </c>
      <c r="AF28" s="5">
        <f>IF($X$28=10000000000,10000000000,IF('SOLAI T2D SPA'!$C$20&lt;='ST BLOCCO 42'!J28,'ST BLOCCO 42'!J28,10000000000))</f>
        <v>10000000000</v>
      </c>
      <c r="AG28" s="5">
        <f>IF($X$28=10000000000,10000000000,IF('SOLAI T2D SPA'!$C$20&lt;='ST BLOCCO 42'!K28,'ST BLOCCO 42'!K28,10000000000))</f>
        <v>10000000000</v>
      </c>
      <c r="AH28" s="5">
        <f>IF($X$28=10000000000,10000000000,IF('SOLAI T2D SPA'!$C$20&lt;='ST BLOCCO 42'!L28,'ST BLOCCO 42'!L28,10000000000))</f>
        <v>10000000000</v>
      </c>
      <c r="AI28" s="5">
        <f>IF($X$28=10000000000,10000000000,IF('SOLAI T2D SPA'!$C$20&lt;='ST BLOCCO 42'!M28,'ST BLOCCO 42'!M28,10000000000))</f>
        <v>10000000000</v>
      </c>
      <c r="AJ28" s="5">
        <f>IF($X$28=10000000000,10000000000,IF('SOLAI T2D SPA'!$C$20&lt;='ST BLOCCO 42'!N28,'ST BLOCCO 42'!N28,10000000000))</f>
        <v>10000000000</v>
      </c>
      <c r="AK28" s="5">
        <f>IF($X$28=10000000000,10000000000,IF('SOLAI T2D SPA'!$C$20&lt;='ST BLOCCO 42'!O28,'ST BLOCCO 42'!O28,10000000000))</f>
        <v>10000000000</v>
      </c>
      <c r="AL28" s="5">
        <f>IF($X$28=10000000000,10000000000,IF('SOLAI T2D SPA'!$C$20&lt;='ST BLOCCO 42'!P28,'ST BLOCCO 42'!P28,10000000000))</f>
        <v>10000000000</v>
      </c>
      <c r="AM28"/>
      <c r="AN28"/>
      <c r="AO28" s="58">
        <f>IF(X28=10000000000,10000000000,IF('SOLAI T2D SPA'!$C$7='ST BLOCCO 42'!B28,Q28,10000000000))</f>
        <v>10000000000</v>
      </c>
      <c r="AP28"/>
      <c r="AQ28"/>
    </row>
    <row r="29" spans="1:43" ht="15" customHeight="1" thickBot="1" x14ac:dyDescent="0.6">
      <c r="A29" s="135"/>
      <c r="B29" s="65">
        <v>5</v>
      </c>
      <c r="C29" s="6">
        <f t="shared" ref="C29" si="28">A28+B29</f>
        <v>35</v>
      </c>
      <c r="D29" s="4">
        <v>375</v>
      </c>
      <c r="E29" s="4">
        <v>109.31999999999998</v>
      </c>
      <c r="F29" s="68">
        <v>1010.18</v>
      </c>
      <c r="G29" s="68">
        <v>2294.9</v>
      </c>
      <c r="H29" s="68">
        <v>3013.32</v>
      </c>
      <c r="I29" s="68">
        <v>3887.24</v>
      </c>
      <c r="J29" s="68">
        <v>4991.4399999999996</v>
      </c>
      <c r="K29" s="68">
        <v>5852.98</v>
      </c>
      <c r="L29" s="68">
        <v>6709.56</v>
      </c>
      <c r="M29" s="68">
        <v>7713.74</v>
      </c>
      <c r="N29" s="68">
        <v>8710.52</v>
      </c>
      <c r="O29" s="68">
        <v>9851.44</v>
      </c>
      <c r="P29" s="68">
        <v>10982.62</v>
      </c>
      <c r="Q29" s="68">
        <v>3008</v>
      </c>
      <c r="R29"/>
      <c r="S29"/>
      <c r="W29" s="133"/>
      <c r="X29" s="27">
        <f>IF(W28=10000000000,10000000000,IF('SOLAI T2D SPA'!$C$7='ST BLOCCO 42'!B29,'ST BLOCCO 42'!B29,10000000000))</f>
        <v>10000000000</v>
      </c>
      <c r="Y29" s="27">
        <f t="shared" ref="Y29" si="29">W28+X29</f>
        <v>20000000000</v>
      </c>
      <c r="Z29" s="28">
        <f t="shared" si="1"/>
        <v>10000000000</v>
      </c>
      <c r="AB29" s="34">
        <f>IF($X$29=10000000000,10000000000,IF('SOLAI T2D SPA'!$C$20&lt;='ST BLOCCO 42'!F29,'ST BLOCCO 42'!F29,10000000000))</f>
        <v>10000000000</v>
      </c>
      <c r="AC29" s="5">
        <f>IF($X$29=10000000000,10000000000,IF('SOLAI T2D SPA'!$C$20&lt;='ST BLOCCO 42'!G29,'ST BLOCCO 42'!G29,10000000000))</f>
        <v>10000000000</v>
      </c>
      <c r="AD29" s="5">
        <f>IF($X$29=10000000000,10000000000,IF('SOLAI T2D SPA'!$C$20&lt;='ST BLOCCO 42'!H29,'ST BLOCCO 42'!H29,10000000000))</f>
        <v>10000000000</v>
      </c>
      <c r="AE29" s="5">
        <f>IF($X$29=10000000000,10000000000,IF('SOLAI T2D SPA'!$C$20&lt;='ST BLOCCO 42'!I29,'ST BLOCCO 42'!I29,10000000000))</f>
        <v>10000000000</v>
      </c>
      <c r="AF29" s="5">
        <f>IF($X$29=10000000000,10000000000,IF('SOLAI T2D SPA'!$C$20&lt;='ST BLOCCO 42'!J29,'ST BLOCCO 42'!J29,10000000000))</f>
        <v>10000000000</v>
      </c>
      <c r="AG29" s="5">
        <f>IF($X$29=10000000000,10000000000,IF('SOLAI T2D SPA'!$C$20&lt;='ST BLOCCO 42'!K29,'ST BLOCCO 42'!K29,10000000000))</f>
        <v>10000000000</v>
      </c>
      <c r="AH29" s="5">
        <f>IF($X$29=10000000000,10000000000,IF('SOLAI T2D SPA'!$C$20&lt;='ST BLOCCO 42'!L29,'ST BLOCCO 42'!L29,10000000000))</f>
        <v>10000000000</v>
      </c>
      <c r="AI29" s="5">
        <f>IF($X$29=10000000000,10000000000,IF('SOLAI T2D SPA'!$C$20&lt;='ST BLOCCO 42'!M29,'ST BLOCCO 42'!M29,10000000000))</f>
        <v>10000000000</v>
      </c>
      <c r="AJ29" s="5">
        <f>IF($X$29=10000000000,10000000000,IF('SOLAI T2D SPA'!$C$20&lt;='ST BLOCCO 42'!N29,'ST BLOCCO 42'!N29,10000000000))</f>
        <v>10000000000</v>
      </c>
      <c r="AK29" s="5">
        <f>IF($X$29=10000000000,10000000000,IF('SOLAI T2D SPA'!$C$20&lt;='ST BLOCCO 42'!O29,'ST BLOCCO 42'!O29,10000000000))</f>
        <v>10000000000</v>
      </c>
      <c r="AL29" s="5">
        <f>IF($X$29=10000000000,10000000000,IF('SOLAI T2D SPA'!$C$20&lt;='ST BLOCCO 42'!P29,'ST BLOCCO 42'!P29,10000000000))</f>
        <v>10000000000</v>
      </c>
      <c r="AM29"/>
      <c r="AN29"/>
      <c r="AO29" s="58">
        <f>IF(X29=10000000000,10000000000,IF('SOLAI T2D SPA'!$C$7='ST BLOCCO 42'!B29,Q29,10000000000))</f>
        <v>10000000000</v>
      </c>
      <c r="AP29"/>
      <c r="AQ29"/>
    </row>
    <row r="30" spans="1:43" ht="40" customHeight="1" thickBot="1" x14ac:dyDescent="0.6">
      <c r="W30" s="26">
        <f>MIN(W14:W29)</f>
        <v>10000000000</v>
      </c>
      <c r="X30" s="26">
        <f t="shared" ref="X30:Z30" si="30">MIN(X14:X29)</f>
        <v>10000000000</v>
      </c>
      <c r="Y30" s="26">
        <f t="shared" si="30"/>
        <v>20000000000</v>
      </c>
      <c r="Z30" s="26">
        <f t="shared" si="30"/>
        <v>10000000000</v>
      </c>
      <c r="AB30" s="31">
        <f>MIN(AB14:AB29)</f>
        <v>10000000000</v>
      </c>
      <c r="AC30" s="2">
        <f t="shared" ref="AC30:AL30" si="31">MIN(AC14:AC29)</f>
        <v>10000000000</v>
      </c>
      <c r="AD30" s="2">
        <f t="shared" si="31"/>
        <v>10000000000</v>
      </c>
      <c r="AE30" s="2">
        <f t="shared" si="31"/>
        <v>10000000000</v>
      </c>
      <c r="AF30" s="2">
        <f t="shared" si="31"/>
        <v>10000000000</v>
      </c>
      <c r="AG30" s="2">
        <f t="shared" si="31"/>
        <v>10000000000</v>
      </c>
      <c r="AH30" s="2">
        <f t="shared" si="31"/>
        <v>10000000000</v>
      </c>
      <c r="AI30" s="2">
        <f t="shared" si="31"/>
        <v>10000000000</v>
      </c>
      <c r="AJ30" s="2">
        <f t="shared" si="31"/>
        <v>10000000000</v>
      </c>
      <c r="AK30" s="2">
        <f t="shared" si="31"/>
        <v>10000000000</v>
      </c>
      <c r="AL30" s="2">
        <f t="shared" si="31"/>
        <v>10000000000</v>
      </c>
      <c r="AM30" s="52">
        <f>MIN(AB30:AL30)</f>
        <v>10000000000</v>
      </c>
      <c r="AN30" s="53">
        <f>IF(AND(U12=1,AM30=10000000000),1,0)</f>
        <v>0</v>
      </c>
      <c r="AO30" s="29">
        <f>MIN(AO14:AO29)</f>
        <v>10000000000</v>
      </c>
      <c r="AP30" s="2"/>
      <c r="AQ30" s="18"/>
    </row>
    <row r="31" spans="1:43" ht="40" customHeight="1" x14ac:dyDescent="0.55000000000000004">
      <c r="A31" s="147" t="s">
        <v>19</v>
      </c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9"/>
      <c r="AI31" s="3"/>
    </row>
    <row r="32" spans="1:43" ht="15" customHeight="1" x14ac:dyDescent="0.55000000000000004">
      <c r="A32" s="140" t="s">
        <v>107</v>
      </c>
      <c r="B32" s="140"/>
      <c r="C32" s="140"/>
      <c r="D32" s="140"/>
      <c r="E32" s="140"/>
      <c r="F32" s="139" t="s">
        <v>8</v>
      </c>
      <c r="G32" s="139"/>
      <c r="H32" s="139"/>
      <c r="I32" s="139"/>
      <c r="J32" s="139"/>
      <c r="K32" s="139"/>
      <c r="L32" s="139"/>
      <c r="M32" s="139" t="s">
        <v>25</v>
      </c>
      <c r="N32" s="139"/>
      <c r="O32" s="139"/>
      <c r="P32" s="139"/>
      <c r="Q32" s="150" t="s">
        <v>78</v>
      </c>
    </row>
    <row r="33" spans="1:43" ht="15" customHeight="1" x14ac:dyDescent="0.55000000000000004">
      <c r="A33" s="140"/>
      <c r="B33" s="140"/>
      <c r="C33" s="140"/>
      <c r="D33" s="140"/>
      <c r="E33" s="140"/>
      <c r="F33" s="62" t="s">
        <v>9</v>
      </c>
      <c r="G33" s="62" t="s">
        <v>10</v>
      </c>
      <c r="H33" s="62" t="s">
        <v>11</v>
      </c>
      <c r="I33" s="62" t="s">
        <v>12</v>
      </c>
      <c r="J33" s="62" t="s">
        <v>13</v>
      </c>
      <c r="K33" s="62" t="s">
        <v>14</v>
      </c>
      <c r="L33" s="62" t="s">
        <v>15</v>
      </c>
      <c r="M33" s="62" t="s">
        <v>21</v>
      </c>
      <c r="N33" s="62" t="s">
        <v>22</v>
      </c>
      <c r="O33" s="62" t="s">
        <v>23</v>
      </c>
      <c r="P33" s="62" t="s">
        <v>24</v>
      </c>
      <c r="Q33" s="151"/>
      <c r="AB33" s="32"/>
      <c r="AC33"/>
      <c r="AD33"/>
      <c r="AG33"/>
      <c r="AH33"/>
      <c r="AI33"/>
      <c r="AJ33"/>
      <c r="AK33"/>
      <c r="AL33"/>
      <c r="AM33"/>
      <c r="AN33"/>
      <c r="AO33" s="58"/>
      <c r="AP33"/>
      <c r="AQ33"/>
    </row>
    <row r="34" spans="1:43" ht="15" customHeight="1" x14ac:dyDescent="0.55000000000000004">
      <c r="A34" s="140"/>
      <c r="B34" s="140"/>
      <c r="C34" s="140"/>
      <c r="D34" s="140"/>
      <c r="E34" s="140"/>
      <c r="F34" s="139" t="s">
        <v>27</v>
      </c>
      <c r="G34" s="139"/>
      <c r="H34" s="139"/>
      <c r="I34" s="139"/>
      <c r="J34" s="139"/>
      <c r="K34" s="139"/>
      <c r="L34" s="139"/>
      <c r="M34" s="139" t="s">
        <v>26</v>
      </c>
      <c r="N34" s="139"/>
      <c r="O34" s="139"/>
      <c r="P34" s="139"/>
      <c r="Q34" s="151"/>
      <c r="AB34" s="32"/>
      <c r="AC34"/>
      <c r="AD34"/>
      <c r="AG34"/>
      <c r="AH34"/>
      <c r="AI34"/>
      <c r="AJ34"/>
      <c r="AK34"/>
      <c r="AL34"/>
      <c r="AM34"/>
      <c r="AN34"/>
      <c r="AO34" s="58"/>
      <c r="AP34"/>
      <c r="AQ34"/>
    </row>
    <row r="35" spans="1:43" ht="15" customHeight="1" x14ac:dyDescent="0.55000000000000004">
      <c r="A35" s="140"/>
      <c r="B35" s="140"/>
      <c r="C35" s="140"/>
      <c r="D35" s="140"/>
      <c r="E35" s="140"/>
      <c r="F35" s="62">
        <v>100</v>
      </c>
      <c r="G35" s="62">
        <v>140</v>
      </c>
      <c r="H35" s="62">
        <v>360</v>
      </c>
      <c r="I35" s="62">
        <v>420</v>
      </c>
      <c r="J35" s="62">
        <v>480</v>
      </c>
      <c r="K35" s="62">
        <v>580</v>
      </c>
      <c r="L35" s="62">
        <v>640</v>
      </c>
      <c r="M35" s="139"/>
      <c r="N35" s="139"/>
      <c r="O35" s="139"/>
      <c r="P35" s="139"/>
      <c r="Q35" s="151"/>
      <c r="AB35" s="32"/>
      <c r="AC35"/>
      <c r="AD35"/>
      <c r="AG35"/>
      <c r="AH35"/>
      <c r="AI35"/>
      <c r="AJ35"/>
      <c r="AK35"/>
      <c r="AL35"/>
      <c r="AM35"/>
      <c r="AN35"/>
      <c r="AO35" s="58"/>
      <c r="AP35"/>
      <c r="AQ35"/>
    </row>
    <row r="36" spans="1:43" ht="15" customHeight="1" x14ac:dyDescent="0.55000000000000004">
      <c r="A36" s="140"/>
      <c r="B36" s="140"/>
      <c r="C36" s="140"/>
      <c r="D36" s="140"/>
      <c r="E36" s="140"/>
      <c r="F36" s="62">
        <v>120</v>
      </c>
      <c r="G36" s="62">
        <v>160</v>
      </c>
      <c r="H36" s="62">
        <v>380</v>
      </c>
      <c r="I36" s="62">
        <v>440</v>
      </c>
      <c r="J36" s="62">
        <v>500</v>
      </c>
      <c r="K36" s="62">
        <v>600</v>
      </c>
      <c r="L36" s="62">
        <v>660</v>
      </c>
      <c r="M36" s="139"/>
      <c r="N36" s="139"/>
      <c r="O36" s="139"/>
      <c r="P36" s="139"/>
      <c r="Q36" s="151"/>
      <c r="AB36" s="32"/>
      <c r="AC36"/>
      <c r="AD36"/>
      <c r="AG36"/>
      <c r="AH36"/>
      <c r="AI36"/>
      <c r="AJ36"/>
      <c r="AK36"/>
      <c r="AL36"/>
      <c r="AM36"/>
      <c r="AN36"/>
      <c r="AO36" s="58"/>
      <c r="AP36"/>
      <c r="AQ36"/>
    </row>
    <row r="37" spans="1:43" ht="15" customHeight="1" x14ac:dyDescent="0.55000000000000004">
      <c r="A37" s="140"/>
      <c r="B37" s="140"/>
      <c r="C37" s="140"/>
      <c r="D37" s="140"/>
      <c r="E37" s="140"/>
      <c r="F37" s="62"/>
      <c r="G37" s="62">
        <v>180</v>
      </c>
      <c r="H37" s="62">
        <v>400</v>
      </c>
      <c r="I37" s="62">
        <v>460</v>
      </c>
      <c r="J37" s="62">
        <v>520</v>
      </c>
      <c r="K37" s="62">
        <v>620</v>
      </c>
      <c r="L37" s="62">
        <v>680</v>
      </c>
      <c r="M37" s="139"/>
      <c r="N37" s="139"/>
      <c r="O37" s="139"/>
      <c r="P37" s="139"/>
      <c r="Q37" s="151"/>
      <c r="AB37" s="32"/>
      <c r="AC37"/>
      <c r="AD37"/>
      <c r="AG37"/>
      <c r="AH37"/>
      <c r="AI37"/>
      <c r="AJ37"/>
      <c r="AK37"/>
      <c r="AL37"/>
      <c r="AM37"/>
      <c r="AN37"/>
      <c r="AO37" s="58"/>
      <c r="AP37"/>
      <c r="AQ37"/>
    </row>
    <row r="38" spans="1:43" ht="15" customHeight="1" x14ac:dyDescent="0.55000000000000004">
      <c r="A38" s="140"/>
      <c r="B38" s="140"/>
      <c r="C38" s="140"/>
      <c r="D38" s="140"/>
      <c r="E38" s="140"/>
      <c r="F38" s="62"/>
      <c r="G38" s="62">
        <v>200</v>
      </c>
      <c r="H38" s="62"/>
      <c r="I38" s="62"/>
      <c r="J38" s="62">
        <v>540</v>
      </c>
      <c r="K38" s="62"/>
      <c r="L38" s="62">
        <v>700</v>
      </c>
      <c r="M38" s="139"/>
      <c r="N38" s="139"/>
      <c r="O38" s="139"/>
      <c r="P38" s="139"/>
      <c r="Q38" s="151"/>
    </row>
    <row r="39" spans="1:43" ht="15" customHeight="1" x14ac:dyDescent="0.55000000000000004">
      <c r="A39" s="140"/>
      <c r="B39" s="140"/>
      <c r="C39" s="140"/>
      <c r="D39" s="140"/>
      <c r="E39" s="140"/>
      <c r="F39" s="62"/>
      <c r="G39" s="62">
        <v>220</v>
      </c>
      <c r="H39" s="62"/>
      <c r="I39" s="62"/>
      <c r="J39" s="62">
        <v>560</v>
      </c>
      <c r="K39" s="62"/>
      <c r="L39" s="62"/>
      <c r="M39" s="139"/>
      <c r="N39" s="139"/>
      <c r="O39" s="139"/>
      <c r="P39" s="139"/>
      <c r="Q39" s="151"/>
    </row>
    <row r="40" spans="1:43" ht="15" customHeight="1" x14ac:dyDescent="0.55000000000000004">
      <c r="A40" s="140"/>
      <c r="B40" s="140"/>
      <c r="C40" s="140"/>
      <c r="D40" s="140"/>
      <c r="E40" s="140"/>
      <c r="F40" s="62"/>
      <c r="G40" s="62">
        <v>240</v>
      </c>
      <c r="H40" s="62"/>
      <c r="I40" s="62"/>
      <c r="J40" s="62"/>
      <c r="K40" s="62"/>
      <c r="L40" s="62"/>
      <c r="M40" s="139"/>
      <c r="N40" s="139"/>
      <c r="O40" s="139"/>
      <c r="P40" s="139"/>
      <c r="Q40" s="151"/>
    </row>
    <row r="41" spans="1:43" ht="15" customHeight="1" x14ac:dyDescent="0.55000000000000004">
      <c r="A41" s="140"/>
      <c r="B41" s="140"/>
      <c r="C41" s="140"/>
      <c r="D41" s="140"/>
      <c r="E41" s="140"/>
      <c r="F41" s="62"/>
      <c r="G41" s="62">
        <v>260</v>
      </c>
      <c r="H41" s="62"/>
      <c r="I41" s="62"/>
      <c r="J41" s="62"/>
      <c r="K41" s="62"/>
      <c r="L41" s="62"/>
      <c r="M41" s="139"/>
      <c r="N41" s="139"/>
      <c r="O41" s="139"/>
      <c r="P41" s="139"/>
      <c r="Q41" s="151"/>
    </row>
    <row r="42" spans="1:43" ht="15" customHeight="1" x14ac:dyDescent="0.55000000000000004">
      <c r="A42" s="140"/>
      <c r="B42" s="140"/>
      <c r="C42" s="140"/>
      <c r="D42" s="140"/>
      <c r="E42" s="140"/>
      <c r="F42" s="62"/>
      <c r="G42" s="62">
        <v>280</v>
      </c>
      <c r="H42" s="62"/>
      <c r="I42" s="62"/>
      <c r="J42" s="62"/>
      <c r="K42" s="62"/>
      <c r="L42" s="62"/>
      <c r="M42" s="139"/>
      <c r="N42" s="139"/>
      <c r="O42" s="139"/>
      <c r="P42" s="139"/>
      <c r="Q42" s="151"/>
    </row>
    <row r="43" spans="1:43" ht="15" customHeight="1" thickBot="1" x14ac:dyDescent="0.6">
      <c r="A43" s="140"/>
      <c r="B43" s="140"/>
      <c r="C43" s="140"/>
      <c r="D43" s="140"/>
      <c r="E43" s="140"/>
      <c r="F43" s="62"/>
      <c r="G43" s="62">
        <v>300</v>
      </c>
      <c r="H43" s="62"/>
      <c r="I43" s="62"/>
      <c r="J43" s="62"/>
      <c r="K43" s="62"/>
      <c r="L43" s="62"/>
      <c r="M43" s="139"/>
      <c r="N43" s="139"/>
      <c r="O43" s="139"/>
      <c r="P43" s="139"/>
      <c r="Q43" s="151"/>
      <c r="AB43" s="62" t="s">
        <v>9</v>
      </c>
      <c r="AC43" s="62" t="s">
        <v>10</v>
      </c>
      <c r="AD43" s="62" t="s">
        <v>11</v>
      </c>
      <c r="AE43" s="62" t="s">
        <v>12</v>
      </c>
      <c r="AF43" s="62" t="s">
        <v>13</v>
      </c>
      <c r="AG43" s="62" t="s">
        <v>14</v>
      </c>
      <c r="AH43" s="62" t="s">
        <v>15</v>
      </c>
      <c r="AI43" s="62" t="s">
        <v>21</v>
      </c>
      <c r="AJ43" s="62" t="s">
        <v>22</v>
      </c>
      <c r="AK43" s="62" t="s">
        <v>23</v>
      </c>
      <c r="AL43" s="62" t="s">
        <v>24</v>
      </c>
    </row>
    <row r="44" spans="1:43" ht="15" customHeight="1" thickBot="1" x14ac:dyDescent="0.6">
      <c r="A44" s="140"/>
      <c r="B44" s="140"/>
      <c r="C44" s="140"/>
      <c r="D44" s="140"/>
      <c r="E44" s="140"/>
      <c r="F44" s="62"/>
      <c r="G44" s="62">
        <v>320</v>
      </c>
      <c r="H44" s="62"/>
      <c r="I44" s="62"/>
      <c r="J44" s="62"/>
      <c r="K44" s="62"/>
      <c r="L44" s="62"/>
      <c r="M44" s="139"/>
      <c r="N44" s="139"/>
      <c r="O44" s="139"/>
      <c r="P44" s="139"/>
      <c r="Q44" s="151"/>
      <c r="AB44" s="42" t="str">
        <f>IF(AND(AB64&lt;800000000,AB64=$AM$64),AB43,"")</f>
        <v/>
      </c>
      <c r="AC44" s="6" t="str">
        <f t="shared" ref="AC44:AL44" si="32">IF(AND(AC64&lt;800000000,AC64=$AM$64),AC43,"")</f>
        <v/>
      </c>
      <c r="AD44" s="6" t="str">
        <f t="shared" si="32"/>
        <v/>
      </c>
      <c r="AE44" s="6" t="str">
        <f t="shared" si="32"/>
        <v/>
      </c>
      <c r="AF44" s="6" t="str">
        <f t="shared" si="32"/>
        <v/>
      </c>
      <c r="AG44" s="6" t="str">
        <f t="shared" si="32"/>
        <v/>
      </c>
      <c r="AH44" s="6" t="str">
        <f t="shared" si="32"/>
        <v/>
      </c>
      <c r="AI44" s="6" t="str">
        <f t="shared" si="32"/>
        <v/>
      </c>
      <c r="AJ44" s="6" t="str">
        <f t="shared" si="32"/>
        <v/>
      </c>
      <c r="AK44" s="6" t="str">
        <f t="shared" si="32"/>
        <v/>
      </c>
      <c r="AL44" s="6" t="str">
        <f t="shared" si="32"/>
        <v/>
      </c>
      <c r="AM44" s="29" t="str">
        <f>AB44&amp;AC44&amp;AD44&amp;AE44&amp;AF44&amp;AG44&amp;AH44&amp;AI44&amp;AJ44&amp;AK44&amp;AL44</f>
        <v/>
      </c>
    </row>
    <row r="45" spans="1:43" ht="15" customHeight="1" thickBot="1" x14ac:dyDescent="0.6">
      <c r="A45" s="140"/>
      <c r="B45" s="140"/>
      <c r="C45" s="140"/>
      <c r="D45" s="140"/>
      <c r="E45" s="140"/>
      <c r="F45" s="62"/>
      <c r="G45" s="62">
        <v>340</v>
      </c>
      <c r="H45" s="62"/>
      <c r="I45" s="62"/>
      <c r="J45" s="62"/>
      <c r="K45" s="62"/>
      <c r="L45" s="62"/>
      <c r="M45" s="139"/>
      <c r="N45" s="139"/>
      <c r="O45" s="139"/>
      <c r="P45" s="139"/>
      <c r="Q45" s="151"/>
      <c r="AN45"/>
      <c r="AO45" s="58"/>
      <c r="AP45"/>
    </row>
    <row r="46" spans="1:43" ht="40" customHeight="1" thickBot="1" x14ac:dyDescent="0.6">
      <c r="A46" s="65" t="s">
        <v>3</v>
      </c>
      <c r="B46" s="65" t="s">
        <v>0</v>
      </c>
      <c r="C46" s="66" t="s">
        <v>1</v>
      </c>
      <c r="D46" s="66" t="s">
        <v>4</v>
      </c>
      <c r="E46" s="66" t="s">
        <v>5</v>
      </c>
      <c r="F46" s="135" t="s">
        <v>18</v>
      </c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52"/>
      <c r="S46" s="136" t="s">
        <v>20</v>
      </c>
      <c r="U46" s="24">
        <f>IF(AND('SOLAI T2D SPA'!C2="Travetto_singolo",'SOLAI T2D SPA'!C4="Travetto_14",'SOLAI T2D SPA'!C5="Pignatta_38"),1,0)</f>
        <v>0</v>
      </c>
      <c r="W46" s="27" t="s">
        <v>3</v>
      </c>
      <c r="X46" s="27" t="s">
        <v>0</v>
      </c>
      <c r="Y46" s="28" t="s">
        <v>1</v>
      </c>
      <c r="Z46" s="28" t="s">
        <v>4</v>
      </c>
      <c r="AB46" s="134" t="s">
        <v>18</v>
      </c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/>
      <c r="AN46"/>
      <c r="AO46" s="58"/>
    </row>
    <row r="47" spans="1:43" ht="15" customHeight="1" x14ac:dyDescent="0.55000000000000004">
      <c r="A47" s="65" t="s">
        <v>2</v>
      </c>
      <c r="B47" s="65" t="s">
        <v>2</v>
      </c>
      <c r="C47" s="66" t="s">
        <v>2</v>
      </c>
      <c r="D47" s="66" t="s">
        <v>17</v>
      </c>
      <c r="E47" s="66" t="s">
        <v>6</v>
      </c>
      <c r="F47" s="66" t="s">
        <v>16</v>
      </c>
      <c r="G47" s="66" t="s">
        <v>16</v>
      </c>
      <c r="H47" s="66" t="s">
        <v>16</v>
      </c>
      <c r="I47" s="66" t="s">
        <v>16</v>
      </c>
      <c r="J47" s="66" t="s">
        <v>16</v>
      </c>
      <c r="K47" s="66" t="s">
        <v>16</v>
      </c>
      <c r="L47" s="66" t="s">
        <v>16</v>
      </c>
      <c r="M47" s="66" t="s">
        <v>16</v>
      </c>
      <c r="N47" s="66" t="s">
        <v>16</v>
      </c>
      <c r="O47" s="66" t="s">
        <v>16</v>
      </c>
      <c r="P47" s="66" t="s">
        <v>16</v>
      </c>
      <c r="Q47" s="66" t="s">
        <v>79</v>
      </c>
      <c r="S47" s="137"/>
      <c r="W47" s="27" t="s">
        <v>2</v>
      </c>
      <c r="X47" s="27" t="s">
        <v>2</v>
      </c>
      <c r="Y47" s="28" t="s">
        <v>2</v>
      </c>
      <c r="Z47" s="28" t="s">
        <v>17</v>
      </c>
      <c r="AB47" s="33" t="s">
        <v>16</v>
      </c>
      <c r="AC47" s="14" t="s">
        <v>16</v>
      </c>
      <c r="AD47" s="14" t="s">
        <v>16</v>
      </c>
      <c r="AE47" s="14" t="s">
        <v>16</v>
      </c>
      <c r="AF47" s="14" t="s">
        <v>16</v>
      </c>
      <c r="AG47" s="14" t="s">
        <v>16</v>
      </c>
      <c r="AH47" s="14" t="s">
        <v>16</v>
      </c>
      <c r="AI47" s="14" t="s">
        <v>16</v>
      </c>
      <c r="AJ47" s="14" t="s">
        <v>16</v>
      </c>
      <c r="AK47" s="14" t="s">
        <v>16</v>
      </c>
      <c r="AL47" s="14" t="s">
        <v>16</v>
      </c>
      <c r="AM47"/>
      <c r="AN47"/>
      <c r="AO47" s="58"/>
    </row>
    <row r="48" spans="1:43" ht="15" customHeight="1" x14ac:dyDescent="0.55000000000000004">
      <c r="A48" s="135">
        <v>12</v>
      </c>
      <c r="B48" s="65">
        <v>4</v>
      </c>
      <c r="C48" s="6">
        <f>A48+B48</f>
        <v>16</v>
      </c>
      <c r="D48" s="4">
        <v>221</v>
      </c>
      <c r="E48" s="4">
        <v>60.76</v>
      </c>
      <c r="F48" s="68">
        <v>410.71153846153845</v>
      </c>
      <c r="G48" s="68">
        <v>925.94230769230762</v>
      </c>
      <c r="H48" s="68">
        <v>1209.75</v>
      </c>
      <c r="I48" s="68">
        <v>1551.3076923076922</v>
      </c>
      <c r="J48" s="68">
        <v>1976.6153846153843</v>
      </c>
      <c r="K48" s="68">
        <v>2303.7692307692309</v>
      </c>
      <c r="L48" s="68">
        <v>2625.3653846153848</v>
      </c>
      <c r="M48" s="68">
        <v>2997.0769230769229</v>
      </c>
      <c r="N48" s="68">
        <v>3359.8461538461534</v>
      </c>
      <c r="O48" s="68">
        <v>3768.5192307692309</v>
      </c>
      <c r="P48" s="68">
        <v>4165.038461538461</v>
      </c>
      <c r="Q48" s="68">
        <v>1728.8461538461538</v>
      </c>
      <c r="S48" s="9" t="str">
        <f>"MOM52"&amp;A48&amp;B48</f>
        <v>MOM52124</v>
      </c>
      <c r="W48" s="133">
        <f>IF(AND($U$46=1,'SOLAI T2D SPA'!$C$6='ST BLOCCO 42'!A48),'ST BLOCCO 42'!A48,10000000000)</f>
        <v>10000000000</v>
      </c>
      <c r="X48" s="27">
        <f>IF(W48=10000000000,10000000000,IF('SOLAI T2D SPA'!$C$7='ST BLOCCO 42'!B48,'ST BLOCCO 42'!B48,10000000000))</f>
        <v>10000000000</v>
      </c>
      <c r="Y48" s="27">
        <f>W48+X48</f>
        <v>20000000000</v>
      </c>
      <c r="Z48" s="28">
        <f>IF(Y48&gt;100000,10000000000,D48)</f>
        <v>10000000000</v>
      </c>
      <c r="AB48" s="34">
        <f>IF($X$48=10000000000,10000000000,IF('SOLAI T2D SPA'!$C$20&lt;='ST BLOCCO 42'!F48,'ST BLOCCO 42'!F48,10000000000))</f>
        <v>10000000000</v>
      </c>
      <c r="AC48" s="5">
        <f>IF($X$48=10000000000,10000000000,IF('SOLAI T2D SPA'!$C$20&lt;='ST BLOCCO 42'!G48,'ST BLOCCO 42'!G48,10000000000))</f>
        <v>10000000000</v>
      </c>
      <c r="AD48" s="5">
        <f>IF($X$48=10000000000,10000000000,IF('SOLAI T2D SPA'!$C$20&lt;='ST BLOCCO 42'!H48,'ST BLOCCO 42'!H48,10000000000))</f>
        <v>10000000000</v>
      </c>
      <c r="AE48" s="5">
        <f>IF($X$48=10000000000,10000000000,IF('SOLAI T2D SPA'!$C$20&lt;='ST BLOCCO 42'!I48,'ST BLOCCO 42'!I48,10000000000))</f>
        <v>10000000000</v>
      </c>
      <c r="AF48" s="5">
        <f>IF($X$48=10000000000,10000000000,IF('SOLAI T2D SPA'!$C$20&lt;='ST BLOCCO 42'!J48,'ST BLOCCO 42'!J48,10000000000))</f>
        <v>10000000000</v>
      </c>
      <c r="AG48" s="5">
        <f>IF($X$48=10000000000,10000000000,IF('SOLAI T2D SPA'!$C$20&lt;='ST BLOCCO 42'!K48,'ST BLOCCO 42'!K48,10000000000))</f>
        <v>10000000000</v>
      </c>
      <c r="AH48" s="5">
        <f>IF($X$48=10000000000,10000000000,IF('SOLAI T2D SPA'!$C$20&lt;='ST BLOCCO 42'!L48,'ST BLOCCO 42'!L48,10000000000))</f>
        <v>10000000000</v>
      </c>
      <c r="AI48" s="5">
        <f>IF($X$48=10000000000,10000000000,IF('SOLAI T2D SPA'!$C$20&lt;='ST BLOCCO 42'!M48,'ST BLOCCO 42'!M48,10000000000))</f>
        <v>10000000000</v>
      </c>
      <c r="AJ48" s="5">
        <f>IF($X$48=10000000000,10000000000,IF('SOLAI T2D SPA'!$C$20&lt;='ST BLOCCO 42'!N48,'ST BLOCCO 42'!N48,10000000000))</f>
        <v>10000000000</v>
      </c>
      <c r="AK48" s="5">
        <f>IF($X$48=10000000000,10000000000,IF('SOLAI T2D SPA'!$C$20&lt;='ST BLOCCO 42'!O48,'ST BLOCCO 42'!O48,10000000000))</f>
        <v>10000000000</v>
      </c>
      <c r="AL48" s="5">
        <f>IF($X$48=10000000000,10000000000,IF('SOLAI T2D SPA'!$C$20&lt;='ST BLOCCO 42'!P48,'ST BLOCCO 42'!P48,10000000000))</f>
        <v>10000000000</v>
      </c>
      <c r="AM48"/>
      <c r="AN48"/>
      <c r="AO48" s="58">
        <f>IF(X48=10000000000,10000000000,IF('SOLAI T2D SPA'!$C$7='ST BLOCCO 42'!B48,Q48,10000000000))</f>
        <v>10000000000</v>
      </c>
    </row>
    <row r="49" spans="1:42" ht="15" customHeight="1" x14ac:dyDescent="0.55000000000000004">
      <c r="A49" s="135"/>
      <c r="B49" s="65">
        <v>5</v>
      </c>
      <c r="C49" s="6">
        <f>A48+B49</f>
        <v>17</v>
      </c>
      <c r="D49" s="4">
        <v>246</v>
      </c>
      <c r="E49" s="4">
        <v>70.759999999999991</v>
      </c>
      <c r="F49" s="68">
        <v>440.94230769230768</v>
      </c>
      <c r="G49" s="68">
        <v>997.17307692307679</v>
      </c>
      <c r="H49" s="68">
        <v>1305.4807692307693</v>
      </c>
      <c r="I49" s="68">
        <v>1677.7307692307691</v>
      </c>
      <c r="J49" s="68">
        <v>2144.0769230769233</v>
      </c>
      <c r="K49" s="68">
        <v>2505.0576923076924</v>
      </c>
      <c r="L49" s="68">
        <v>2861.3076923076924</v>
      </c>
      <c r="M49" s="68">
        <v>3276.0192307692305</v>
      </c>
      <c r="N49" s="68">
        <v>3683.5</v>
      </c>
      <c r="O49" s="68">
        <v>4144.5769230769229</v>
      </c>
      <c r="P49" s="68">
        <v>4597.4423076923076</v>
      </c>
      <c r="Q49" s="68">
        <v>1851.9230769230769</v>
      </c>
      <c r="S49" s="9" t="str">
        <f>"MOM52"&amp;A48&amp;B49</f>
        <v>MOM52125</v>
      </c>
      <c r="W49" s="133"/>
      <c r="X49" s="27">
        <f>IF(W48=10000000000,10000000000,IF('SOLAI T2D SPA'!$C$7='ST BLOCCO 42'!B49,'ST BLOCCO 42'!B49,10000000000))</f>
        <v>10000000000</v>
      </c>
      <c r="Y49" s="27">
        <f>W48+X49</f>
        <v>20000000000</v>
      </c>
      <c r="Z49" s="28">
        <f t="shared" ref="Z49:Z63" si="33">IF(Y49&gt;100000,10000000000,D49)</f>
        <v>10000000000</v>
      </c>
      <c r="AB49" s="34">
        <f>IF($X$49=10000000000,10000000000,IF('SOLAI T2D SPA'!$C$20&lt;='ST BLOCCO 42'!F49,'ST BLOCCO 42'!F49,10000000000))</f>
        <v>10000000000</v>
      </c>
      <c r="AC49" s="5">
        <f>IF($X$49=10000000000,10000000000,IF('SOLAI T2D SPA'!$C$20&lt;='ST BLOCCO 42'!G49,'ST BLOCCO 42'!G49,10000000000))</f>
        <v>10000000000</v>
      </c>
      <c r="AD49" s="5">
        <f>IF($X$49=10000000000,10000000000,IF('SOLAI T2D SPA'!$C$20&lt;='ST BLOCCO 42'!H49,'ST BLOCCO 42'!H49,10000000000))</f>
        <v>10000000000</v>
      </c>
      <c r="AE49" s="5">
        <f>IF($X$49=10000000000,10000000000,IF('SOLAI T2D SPA'!$C$20&lt;='ST BLOCCO 42'!I49,'ST BLOCCO 42'!I49,10000000000))</f>
        <v>10000000000</v>
      </c>
      <c r="AF49" s="5">
        <f>IF($X$49=10000000000,10000000000,IF('SOLAI T2D SPA'!$C$20&lt;='ST BLOCCO 42'!J49,'ST BLOCCO 42'!J49,10000000000))</f>
        <v>10000000000</v>
      </c>
      <c r="AG49" s="5">
        <f>IF($X$49=10000000000,10000000000,IF('SOLAI T2D SPA'!$C$20&lt;='ST BLOCCO 42'!K49,'ST BLOCCO 42'!K49,10000000000))</f>
        <v>10000000000</v>
      </c>
      <c r="AH49" s="5">
        <f>IF($X$49=10000000000,10000000000,IF('SOLAI T2D SPA'!$C$20&lt;='ST BLOCCO 42'!L49,'ST BLOCCO 42'!L49,10000000000))</f>
        <v>10000000000</v>
      </c>
      <c r="AI49" s="5">
        <f>IF($X$49=10000000000,10000000000,IF('SOLAI T2D SPA'!$C$20&lt;='ST BLOCCO 42'!M49,'ST BLOCCO 42'!M49,10000000000))</f>
        <v>10000000000</v>
      </c>
      <c r="AJ49" s="5">
        <f>IF($X$49=10000000000,10000000000,IF('SOLAI T2D SPA'!$C$20&lt;='ST BLOCCO 42'!N49,'ST BLOCCO 42'!N49,10000000000))</f>
        <v>10000000000</v>
      </c>
      <c r="AK49" s="5">
        <f>IF($X$49=10000000000,10000000000,IF('SOLAI T2D SPA'!$C$20&lt;='ST BLOCCO 42'!O49,'ST BLOCCO 42'!O49,10000000000))</f>
        <v>10000000000</v>
      </c>
      <c r="AL49" s="5">
        <f>IF($X$49=10000000000,10000000000,IF('SOLAI T2D SPA'!$C$20&lt;='ST BLOCCO 42'!P49,'ST BLOCCO 42'!P49,10000000000))</f>
        <v>10000000000</v>
      </c>
      <c r="AM49"/>
      <c r="AN49"/>
      <c r="AO49" s="58">
        <f>IF(X49=10000000000,10000000000,IF('SOLAI T2D SPA'!$C$7='ST BLOCCO 42'!B49,Q49,10000000000))</f>
        <v>10000000000</v>
      </c>
    </row>
    <row r="50" spans="1:42" ht="15" customHeight="1" x14ac:dyDescent="0.55000000000000004">
      <c r="A50" s="135">
        <v>14</v>
      </c>
      <c r="B50" s="65">
        <v>4</v>
      </c>
      <c r="C50" s="6">
        <f t="shared" ref="C50" si="34">A50+B50</f>
        <v>18</v>
      </c>
      <c r="D50" s="4">
        <v>232</v>
      </c>
      <c r="E50" s="4">
        <v>65.16</v>
      </c>
      <c r="F50" s="68">
        <v>469.69230769230768</v>
      </c>
      <c r="G50" s="68">
        <v>1060.7115384615386</v>
      </c>
      <c r="H50" s="68">
        <v>1387.1730769230769</v>
      </c>
      <c r="I50" s="68">
        <v>1780.6923076923076</v>
      </c>
      <c r="J50" s="68">
        <v>2272.3846153846157</v>
      </c>
      <c r="K50" s="68">
        <v>2651.4615384615386</v>
      </c>
      <c r="L50" s="68">
        <v>3025.0192307692305</v>
      </c>
      <c r="M50" s="68">
        <v>3458.1153846153848</v>
      </c>
      <c r="N50" s="68">
        <v>3882.1538461538462</v>
      </c>
      <c r="O50" s="68">
        <v>4361.7307692307686</v>
      </c>
      <c r="P50" s="68">
        <v>4829.0192307692305</v>
      </c>
      <c r="Q50" s="68">
        <v>1975</v>
      </c>
      <c r="S50" s="9" t="str">
        <f t="shared" ref="S50" si="35">"MOM52"&amp;A50&amp;B50</f>
        <v>MOM52144</v>
      </c>
      <c r="W50" s="133">
        <f>IF(AND($U$46=1,'SOLAI T2D SPA'!$C$6='ST BLOCCO 42'!A50),'ST BLOCCO 42'!A50,10000000000)</f>
        <v>10000000000</v>
      </c>
      <c r="X50" s="27">
        <f>IF(W50=10000000000,10000000000,IF('SOLAI T2D SPA'!$C$7='ST BLOCCO 42'!B50,'ST BLOCCO 42'!B50,10000000000))</f>
        <v>10000000000</v>
      </c>
      <c r="Y50" s="27">
        <f t="shared" ref="Y50" si="36">W50+X50</f>
        <v>20000000000</v>
      </c>
      <c r="Z50" s="28">
        <f t="shared" si="33"/>
        <v>10000000000</v>
      </c>
      <c r="AB50" s="34">
        <f>IF($X$50=10000000000,10000000000,IF('SOLAI T2D SPA'!$C$20&lt;='ST BLOCCO 42'!F50,'ST BLOCCO 42'!F50,10000000000))</f>
        <v>10000000000</v>
      </c>
      <c r="AC50" s="5">
        <f>IF($X$50=10000000000,10000000000,IF('SOLAI T2D SPA'!$C$20&lt;='ST BLOCCO 42'!G50,'ST BLOCCO 42'!G50,10000000000))</f>
        <v>10000000000</v>
      </c>
      <c r="AD50" s="5">
        <f>IF($X$50=10000000000,10000000000,IF('SOLAI T2D SPA'!$C$20&lt;='ST BLOCCO 42'!H50,'ST BLOCCO 42'!H50,10000000000))</f>
        <v>10000000000</v>
      </c>
      <c r="AE50" s="5">
        <f>IF($X$50=10000000000,10000000000,IF('SOLAI T2D SPA'!$C$20&lt;='ST BLOCCO 42'!I50,'ST BLOCCO 42'!I50,10000000000))</f>
        <v>10000000000</v>
      </c>
      <c r="AF50" s="5">
        <f>IF($X$50=10000000000,10000000000,IF('SOLAI T2D SPA'!$C$20&lt;='ST BLOCCO 42'!J50,'ST BLOCCO 42'!J50,10000000000))</f>
        <v>10000000000</v>
      </c>
      <c r="AG50" s="5">
        <f>IF($X$50=10000000000,10000000000,IF('SOLAI T2D SPA'!$C$20&lt;='ST BLOCCO 42'!K50,'ST BLOCCO 42'!K50,10000000000))</f>
        <v>10000000000</v>
      </c>
      <c r="AH50" s="5">
        <f>IF($X$50=10000000000,10000000000,IF('SOLAI T2D SPA'!$C$20&lt;='ST BLOCCO 42'!L50,'ST BLOCCO 42'!L50,10000000000))</f>
        <v>10000000000</v>
      </c>
      <c r="AI50" s="5">
        <f>IF($X$50=10000000000,10000000000,IF('SOLAI T2D SPA'!$C$20&lt;='ST BLOCCO 42'!M50,'ST BLOCCO 42'!M50,10000000000))</f>
        <v>10000000000</v>
      </c>
      <c r="AJ50" s="5">
        <f>IF($X$50=10000000000,10000000000,IF('SOLAI T2D SPA'!$C$20&lt;='ST BLOCCO 42'!N50,'ST BLOCCO 42'!N50,10000000000))</f>
        <v>10000000000</v>
      </c>
      <c r="AK50" s="5">
        <f>IF($X$50=10000000000,10000000000,IF('SOLAI T2D SPA'!$C$20&lt;='ST BLOCCO 42'!O50,'ST BLOCCO 42'!O50,10000000000))</f>
        <v>10000000000</v>
      </c>
      <c r="AL50" s="5">
        <f>IF($X$50=10000000000,10000000000,IF('SOLAI T2D SPA'!$C$20&lt;='ST BLOCCO 42'!P50,'ST BLOCCO 42'!P50,10000000000))</f>
        <v>10000000000</v>
      </c>
      <c r="AM50"/>
      <c r="AN50"/>
      <c r="AO50" s="58">
        <f>IF(X50=10000000000,10000000000,IF('SOLAI T2D SPA'!$C$7='ST BLOCCO 42'!B50,Q50,10000000000))</f>
        <v>10000000000</v>
      </c>
    </row>
    <row r="51" spans="1:42" ht="15" customHeight="1" x14ac:dyDescent="0.55000000000000004">
      <c r="A51" s="135"/>
      <c r="B51" s="65">
        <v>5</v>
      </c>
      <c r="C51" s="6">
        <f t="shared" ref="C51" si="37">A50+B51</f>
        <v>19</v>
      </c>
      <c r="D51" s="4">
        <v>257</v>
      </c>
      <c r="E51" s="4">
        <v>75.16</v>
      </c>
      <c r="F51" s="68">
        <v>499.82692307692309</v>
      </c>
      <c r="G51" s="68">
        <v>1131.6730769230769</v>
      </c>
      <c r="H51" s="68">
        <v>1482.7884615384614</v>
      </c>
      <c r="I51" s="68">
        <v>1906.9807692307691</v>
      </c>
      <c r="J51" s="68">
        <v>2439.6923076923076</v>
      </c>
      <c r="K51" s="68">
        <v>2852.8653846153848</v>
      </c>
      <c r="L51" s="68">
        <v>3260.7692307692305</v>
      </c>
      <c r="M51" s="68">
        <v>3736.7307692307691</v>
      </c>
      <c r="N51" s="68">
        <v>4205.2692307692305</v>
      </c>
      <c r="O51" s="68">
        <v>4738.1923076923076</v>
      </c>
      <c r="P51" s="68">
        <v>5262.0769230769229</v>
      </c>
      <c r="Q51" s="68">
        <v>2100</v>
      </c>
      <c r="S51" s="9" t="str">
        <f t="shared" ref="S51" si="38">"MOM52"&amp;A50&amp;B51</f>
        <v>MOM52145</v>
      </c>
      <c r="W51" s="133"/>
      <c r="X51" s="27">
        <f>IF(W50=10000000000,10000000000,IF('SOLAI T2D SPA'!$C$7='ST BLOCCO 42'!B51,'ST BLOCCO 42'!B51,10000000000))</f>
        <v>10000000000</v>
      </c>
      <c r="Y51" s="27">
        <f t="shared" ref="Y51" si="39">W50+X51</f>
        <v>20000000000</v>
      </c>
      <c r="Z51" s="28">
        <f t="shared" si="33"/>
        <v>10000000000</v>
      </c>
      <c r="AB51" s="34">
        <f>IF($X$51=10000000000,10000000000,IF('SOLAI T2D SPA'!$C$20&lt;='ST BLOCCO 42'!F51,'ST BLOCCO 42'!F51,10000000000))</f>
        <v>10000000000</v>
      </c>
      <c r="AC51" s="5">
        <f>IF($X$51=10000000000,10000000000,IF('SOLAI T2D SPA'!$C$20&lt;='ST BLOCCO 42'!G51,'ST BLOCCO 42'!G51,10000000000))</f>
        <v>10000000000</v>
      </c>
      <c r="AD51" s="5">
        <f>IF($X$51=10000000000,10000000000,IF('SOLAI T2D SPA'!$C$20&lt;='ST BLOCCO 42'!H51,'ST BLOCCO 42'!H51,10000000000))</f>
        <v>10000000000</v>
      </c>
      <c r="AE51" s="5">
        <f>IF($X$51=10000000000,10000000000,IF('SOLAI T2D SPA'!$C$20&lt;='ST BLOCCO 42'!I51,'ST BLOCCO 42'!I51,10000000000))</f>
        <v>10000000000</v>
      </c>
      <c r="AF51" s="5">
        <f>IF($X$51=10000000000,10000000000,IF('SOLAI T2D SPA'!$C$20&lt;='ST BLOCCO 42'!J51,'ST BLOCCO 42'!J51,10000000000))</f>
        <v>10000000000</v>
      </c>
      <c r="AG51" s="5">
        <f>IF($X$51=10000000000,10000000000,IF('SOLAI T2D SPA'!$C$20&lt;='ST BLOCCO 42'!K51,'ST BLOCCO 42'!K51,10000000000))</f>
        <v>10000000000</v>
      </c>
      <c r="AH51" s="5">
        <f>IF($X$51=10000000000,10000000000,IF('SOLAI T2D SPA'!$C$20&lt;='ST BLOCCO 42'!L51,'ST BLOCCO 42'!L51,10000000000))</f>
        <v>10000000000</v>
      </c>
      <c r="AI51" s="5">
        <f>IF($X$51=10000000000,10000000000,IF('SOLAI T2D SPA'!$C$20&lt;='ST BLOCCO 42'!M51,'ST BLOCCO 42'!M51,10000000000))</f>
        <v>10000000000</v>
      </c>
      <c r="AJ51" s="5">
        <f>IF($X$51=10000000000,10000000000,IF('SOLAI T2D SPA'!$C$20&lt;='ST BLOCCO 42'!N51,'ST BLOCCO 42'!N51,10000000000))</f>
        <v>10000000000</v>
      </c>
      <c r="AK51" s="5">
        <f>IF($X$51=10000000000,10000000000,IF('SOLAI T2D SPA'!$C$20&lt;='ST BLOCCO 42'!O51,'ST BLOCCO 42'!O51,10000000000))</f>
        <v>10000000000</v>
      </c>
      <c r="AL51" s="5">
        <f>IF($X$51=10000000000,10000000000,IF('SOLAI T2D SPA'!$C$20&lt;='ST BLOCCO 42'!P51,'ST BLOCCO 42'!P51,10000000000))</f>
        <v>10000000000</v>
      </c>
      <c r="AM51"/>
      <c r="AN51"/>
      <c r="AO51" s="58">
        <f>IF(X51=10000000000,10000000000,IF('SOLAI T2D SPA'!$C$7='ST BLOCCO 42'!B51,Q51,10000000000))</f>
        <v>10000000000</v>
      </c>
    </row>
    <row r="52" spans="1:42" ht="15" customHeight="1" x14ac:dyDescent="0.55000000000000004">
      <c r="A52" s="135">
        <v>16</v>
      </c>
      <c r="B52" s="65">
        <v>4</v>
      </c>
      <c r="C52" s="4">
        <f t="shared" ref="C52" si="40">A52+B52</f>
        <v>20</v>
      </c>
      <c r="D52" s="4">
        <v>255</v>
      </c>
      <c r="E52" s="4">
        <v>66.44</v>
      </c>
      <c r="F52" s="68">
        <v>528.69230769230774</v>
      </c>
      <c r="G52" s="68">
        <v>1195.2115384615383</v>
      </c>
      <c r="H52" s="68">
        <v>1564.4999999999998</v>
      </c>
      <c r="I52" s="68">
        <v>2010.0192307692307</v>
      </c>
      <c r="J52" s="68">
        <v>2567.8653846153843</v>
      </c>
      <c r="K52" s="68">
        <v>2998.8653846153848</v>
      </c>
      <c r="L52" s="68">
        <v>3424.4038461538462</v>
      </c>
      <c r="M52" s="68">
        <v>3919.1538461538462</v>
      </c>
      <c r="N52" s="68">
        <v>4404.7692307692305</v>
      </c>
      <c r="O52" s="68">
        <v>4954.8269230769238</v>
      </c>
      <c r="P52" s="68">
        <v>5493.5</v>
      </c>
      <c r="Q52" s="68">
        <v>2223.0769230769229</v>
      </c>
      <c r="S52" s="9" t="str">
        <f t="shared" ref="S52" si="41">"MOM52"&amp;A52&amp;B52</f>
        <v>MOM52164</v>
      </c>
      <c r="W52" s="133">
        <f>IF(AND($U$46=1,'SOLAI T2D SPA'!$C$6='ST BLOCCO 42'!A52),'ST BLOCCO 42'!A52,10000000000)</f>
        <v>10000000000</v>
      </c>
      <c r="X52" s="27">
        <f>IF(W52=10000000000,10000000000,IF('SOLAI T2D SPA'!$C$7='ST BLOCCO 42'!B52,'ST BLOCCO 42'!B52,10000000000))</f>
        <v>10000000000</v>
      </c>
      <c r="Y52" s="27">
        <f t="shared" ref="Y52" si="42">W52+X52</f>
        <v>20000000000</v>
      </c>
      <c r="Z52" s="28">
        <f t="shared" si="33"/>
        <v>10000000000</v>
      </c>
      <c r="AB52" s="34">
        <f>IF($X$52=10000000000,10000000000,IF('SOLAI T2D SPA'!$C$20&lt;='ST BLOCCO 42'!F52,'ST BLOCCO 42'!F52,10000000000))</f>
        <v>10000000000</v>
      </c>
      <c r="AC52" s="5">
        <f>IF($X$52=10000000000,10000000000,IF('SOLAI T2D SPA'!$C$20&lt;='ST BLOCCO 42'!G52,'ST BLOCCO 42'!G52,10000000000))</f>
        <v>10000000000</v>
      </c>
      <c r="AD52" s="5">
        <f>IF($X$52=10000000000,10000000000,IF('SOLAI T2D SPA'!$C$20&lt;='ST BLOCCO 42'!H52,'ST BLOCCO 42'!H52,10000000000))</f>
        <v>10000000000</v>
      </c>
      <c r="AE52" s="5">
        <f>IF($X$52=10000000000,10000000000,IF('SOLAI T2D SPA'!$C$20&lt;='ST BLOCCO 42'!I52,'ST BLOCCO 42'!I52,10000000000))</f>
        <v>10000000000</v>
      </c>
      <c r="AF52" s="5">
        <f>IF($X$52=10000000000,10000000000,IF('SOLAI T2D SPA'!$C$20&lt;='ST BLOCCO 42'!J52,'ST BLOCCO 42'!J52,10000000000))</f>
        <v>10000000000</v>
      </c>
      <c r="AG52" s="5">
        <f>IF($X$52=10000000000,10000000000,IF('SOLAI T2D SPA'!$C$20&lt;='ST BLOCCO 42'!K52,'ST BLOCCO 42'!K52,10000000000))</f>
        <v>10000000000</v>
      </c>
      <c r="AH52" s="5">
        <f>IF($X$52=10000000000,10000000000,IF('SOLAI T2D SPA'!$C$20&lt;='ST BLOCCO 42'!L52,'ST BLOCCO 42'!L52,10000000000))</f>
        <v>10000000000</v>
      </c>
      <c r="AI52" s="5">
        <f>IF($X$52=10000000000,10000000000,IF('SOLAI T2D SPA'!$C$20&lt;='ST BLOCCO 42'!M52,'ST BLOCCO 42'!M52,10000000000))</f>
        <v>10000000000</v>
      </c>
      <c r="AJ52" s="5">
        <f>IF($X$52=10000000000,10000000000,IF('SOLAI T2D SPA'!$C$20&lt;='ST BLOCCO 42'!N52,'ST BLOCCO 42'!N52,10000000000))</f>
        <v>10000000000</v>
      </c>
      <c r="AK52" s="5">
        <f>IF($X$52=10000000000,10000000000,IF('SOLAI T2D SPA'!$C$20&lt;='ST BLOCCO 42'!O52,'ST BLOCCO 42'!O52,10000000000))</f>
        <v>10000000000</v>
      </c>
      <c r="AL52" s="5">
        <f>IF($X$52=10000000000,10000000000,IF('SOLAI T2D SPA'!$C$20&lt;='ST BLOCCO 42'!P52,'ST BLOCCO 42'!P52,10000000000))</f>
        <v>10000000000</v>
      </c>
      <c r="AM52"/>
      <c r="AN52"/>
      <c r="AO52" s="58">
        <f>IF(X52=10000000000,10000000000,IF('SOLAI T2D SPA'!$C$7='ST BLOCCO 42'!B52,Q52,10000000000))</f>
        <v>10000000000</v>
      </c>
    </row>
    <row r="53" spans="1:42" ht="15" customHeight="1" x14ac:dyDescent="0.55000000000000004">
      <c r="A53" s="135"/>
      <c r="B53" s="65">
        <v>5</v>
      </c>
      <c r="C53" s="4">
        <f t="shared" ref="C53" si="43">A52+B53</f>
        <v>21</v>
      </c>
      <c r="D53" s="4">
        <v>280</v>
      </c>
      <c r="E53" s="4">
        <v>76.44</v>
      </c>
      <c r="F53" s="68">
        <v>558.71153846153834</v>
      </c>
      <c r="G53" s="68">
        <v>1266.3269230769231</v>
      </c>
      <c r="H53" s="68">
        <v>1659.7692307692307</v>
      </c>
      <c r="I53" s="68">
        <v>2136.3269230769233</v>
      </c>
      <c r="J53" s="68">
        <v>2735.4230769230771</v>
      </c>
      <c r="K53" s="68">
        <v>3200.0769230769229</v>
      </c>
      <c r="L53" s="68">
        <v>3660.6923076923076</v>
      </c>
      <c r="M53" s="68">
        <v>4197.9038461538457</v>
      </c>
      <c r="N53" s="68">
        <v>4728.5192307692305</v>
      </c>
      <c r="O53" s="68">
        <v>5331.3846153846152</v>
      </c>
      <c r="P53" s="68">
        <v>5926.3076923076924</v>
      </c>
      <c r="Q53" s="68">
        <v>2346.1538461538462</v>
      </c>
      <c r="S53" s="9" t="str">
        <f t="shared" ref="S53" si="44">"MOM52"&amp;A52&amp;B53</f>
        <v>MOM52165</v>
      </c>
      <c r="W53" s="133"/>
      <c r="X53" s="27">
        <f>IF(W52=10000000000,10000000000,IF('SOLAI T2D SPA'!$C$7='ST BLOCCO 42'!B53,'ST BLOCCO 42'!B53,10000000000))</f>
        <v>10000000000</v>
      </c>
      <c r="Y53" s="27">
        <f t="shared" ref="Y53" si="45">W52+X53</f>
        <v>20000000000</v>
      </c>
      <c r="Z53" s="28">
        <f t="shared" si="33"/>
        <v>10000000000</v>
      </c>
      <c r="AB53" s="34">
        <f>IF($X$53=10000000000,10000000000,IF('SOLAI T2D SPA'!$C$20&lt;='ST BLOCCO 42'!F53,'ST BLOCCO 42'!F53,10000000000))</f>
        <v>10000000000</v>
      </c>
      <c r="AC53" s="5">
        <f>IF($X$53=10000000000,10000000000,IF('SOLAI T2D SPA'!$C$20&lt;='ST BLOCCO 42'!G53,'ST BLOCCO 42'!G53,10000000000))</f>
        <v>10000000000</v>
      </c>
      <c r="AD53" s="5">
        <f>IF($X$53=10000000000,10000000000,IF('SOLAI T2D SPA'!$C$20&lt;='ST BLOCCO 42'!H53,'ST BLOCCO 42'!H53,10000000000))</f>
        <v>10000000000</v>
      </c>
      <c r="AE53" s="5">
        <f>IF($X$53=10000000000,10000000000,IF('SOLAI T2D SPA'!$C$20&lt;='ST BLOCCO 42'!I53,'ST BLOCCO 42'!I53,10000000000))</f>
        <v>10000000000</v>
      </c>
      <c r="AF53" s="5">
        <f>IF($X$53=10000000000,10000000000,IF('SOLAI T2D SPA'!$C$20&lt;='ST BLOCCO 42'!J53,'ST BLOCCO 42'!J53,10000000000))</f>
        <v>10000000000</v>
      </c>
      <c r="AG53" s="5">
        <f>IF($X$53=10000000000,10000000000,IF('SOLAI T2D SPA'!$C$20&lt;='ST BLOCCO 42'!K53,'ST BLOCCO 42'!K53,10000000000))</f>
        <v>10000000000</v>
      </c>
      <c r="AH53" s="5">
        <f>IF($X$53=10000000000,10000000000,IF('SOLAI T2D SPA'!$C$20&lt;='ST BLOCCO 42'!L53,'ST BLOCCO 42'!L53,10000000000))</f>
        <v>10000000000</v>
      </c>
      <c r="AI53" s="5">
        <f>IF($X$53=10000000000,10000000000,IF('SOLAI T2D SPA'!$C$20&lt;='ST BLOCCO 42'!M53,'ST BLOCCO 42'!M53,10000000000))</f>
        <v>10000000000</v>
      </c>
      <c r="AJ53" s="5">
        <f>IF($X$53=10000000000,10000000000,IF('SOLAI T2D SPA'!$C$20&lt;='ST BLOCCO 42'!N53,'ST BLOCCO 42'!N53,10000000000))</f>
        <v>10000000000</v>
      </c>
      <c r="AK53" s="5">
        <f>IF($X$53=10000000000,10000000000,IF('SOLAI T2D SPA'!$C$20&lt;='ST BLOCCO 42'!O53,'ST BLOCCO 42'!O53,10000000000))</f>
        <v>10000000000</v>
      </c>
      <c r="AL53" s="5">
        <f>IF($X$53=10000000000,10000000000,IF('SOLAI T2D SPA'!$C$20&lt;='ST BLOCCO 42'!P53,'ST BLOCCO 42'!P53,10000000000))</f>
        <v>10000000000</v>
      </c>
      <c r="AM53"/>
      <c r="AN53"/>
      <c r="AO53" s="58">
        <f>IF(X53=10000000000,10000000000,IF('SOLAI T2D SPA'!$C$7='ST BLOCCO 42'!B53,Q53,10000000000))</f>
        <v>10000000000</v>
      </c>
    </row>
    <row r="54" spans="1:42" ht="15" customHeight="1" x14ac:dyDescent="0.55000000000000004">
      <c r="A54" s="135">
        <v>18</v>
      </c>
      <c r="B54" s="65">
        <v>4</v>
      </c>
      <c r="C54" s="4">
        <f t="shared" ref="C54" si="46">A54+B54</f>
        <v>22</v>
      </c>
      <c r="D54" s="4">
        <v>270</v>
      </c>
      <c r="E54" s="4">
        <v>71.88</v>
      </c>
      <c r="F54" s="68">
        <v>587.61538461538464</v>
      </c>
      <c r="G54" s="68">
        <v>1329.6346153846152</v>
      </c>
      <c r="H54" s="68">
        <v>1741.6346153846152</v>
      </c>
      <c r="I54" s="68">
        <v>2239.1346153846152</v>
      </c>
      <c r="J54" s="68">
        <v>2862.9807692307691</v>
      </c>
      <c r="K54" s="68">
        <v>3346.4230769230771</v>
      </c>
      <c r="L54" s="68">
        <v>3823.8076923076924</v>
      </c>
      <c r="M54" s="68">
        <v>4380.1923076923076</v>
      </c>
      <c r="N54" s="68">
        <v>4927.3653846153848</v>
      </c>
      <c r="O54" s="68">
        <v>5547.9230769230771</v>
      </c>
      <c r="P54" s="68">
        <v>6158.25</v>
      </c>
      <c r="Q54" s="68">
        <v>2469.2307692307691</v>
      </c>
      <c r="S54" s="9" t="str">
        <f t="shared" ref="S54" si="47">"MOM52"&amp;A54&amp;B54</f>
        <v>MOM52184</v>
      </c>
      <c r="W54" s="133">
        <f>IF(AND($U$46=1,'SOLAI T2D SPA'!$C$6='ST BLOCCO 42'!A54),'ST BLOCCO 42'!A54,10000000000)</f>
        <v>10000000000</v>
      </c>
      <c r="X54" s="27">
        <f>IF(W54=10000000000,10000000000,IF('SOLAI T2D SPA'!$C$7='ST BLOCCO 42'!B54,'ST BLOCCO 42'!B54,10000000000))</f>
        <v>10000000000</v>
      </c>
      <c r="Y54" s="27">
        <f t="shared" ref="Y54" si="48">W54+X54</f>
        <v>20000000000</v>
      </c>
      <c r="Z54" s="28">
        <f t="shared" si="33"/>
        <v>10000000000</v>
      </c>
      <c r="AB54" s="34">
        <f>IF($X$54=10000000000,10000000000,IF('SOLAI T2D SPA'!$C$20&lt;='ST BLOCCO 42'!F54,'ST BLOCCO 42'!F54,10000000000))</f>
        <v>10000000000</v>
      </c>
      <c r="AC54" s="5">
        <f>IF($X$54=10000000000,10000000000,IF('SOLAI T2D SPA'!$C$20&lt;='ST BLOCCO 42'!G54,'ST BLOCCO 42'!G54,10000000000))</f>
        <v>10000000000</v>
      </c>
      <c r="AD54" s="5">
        <f>IF($X$54=10000000000,10000000000,IF('SOLAI T2D SPA'!$C$20&lt;='ST BLOCCO 42'!H54,'ST BLOCCO 42'!H54,10000000000))</f>
        <v>10000000000</v>
      </c>
      <c r="AE54" s="5">
        <f>IF($X$54=10000000000,10000000000,IF('SOLAI T2D SPA'!$C$20&lt;='ST BLOCCO 42'!I54,'ST BLOCCO 42'!I54,10000000000))</f>
        <v>10000000000</v>
      </c>
      <c r="AF54" s="5">
        <f>IF($X$54=10000000000,10000000000,IF('SOLAI T2D SPA'!$C$20&lt;='ST BLOCCO 42'!J54,'ST BLOCCO 42'!J54,10000000000))</f>
        <v>10000000000</v>
      </c>
      <c r="AG54" s="5">
        <f>IF($X$54=10000000000,10000000000,IF('SOLAI T2D SPA'!$C$20&lt;='ST BLOCCO 42'!K54,'ST BLOCCO 42'!K54,10000000000))</f>
        <v>10000000000</v>
      </c>
      <c r="AH54" s="5">
        <f>IF($X$54=10000000000,10000000000,IF('SOLAI T2D SPA'!$C$20&lt;='ST BLOCCO 42'!L54,'ST BLOCCO 42'!L54,10000000000))</f>
        <v>10000000000</v>
      </c>
      <c r="AI54" s="5">
        <f>IF($X$54=10000000000,10000000000,IF('SOLAI T2D SPA'!$C$20&lt;='ST BLOCCO 42'!M54,'ST BLOCCO 42'!M54,10000000000))</f>
        <v>10000000000</v>
      </c>
      <c r="AJ54" s="5">
        <f>IF($X$54=10000000000,10000000000,IF('SOLAI T2D SPA'!$C$20&lt;='ST BLOCCO 42'!N54,'ST BLOCCO 42'!N54,10000000000))</f>
        <v>10000000000</v>
      </c>
      <c r="AK54" s="5">
        <f>IF($X$54=10000000000,10000000000,IF('SOLAI T2D SPA'!$C$20&lt;='ST BLOCCO 42'!O54,'ST BLOCCO 42'!O54,10000000000))</f>
        <v>10000000000</v>
      </c>
      <c r="AL54" s="5">
        <f>IF($X$54=10000000000,10000000000,IF('SOLAI T2D SPA'!$C$20&lt;='ST BLOCCO 42'!P54,'ST BLOCCO 42'!P54,10000000000))</f>
        <v>10000000000</v>
      </c>
      <c r="AM54"/>
      <c r="AN54"/>
      <c r="AO54" s="58">
        <f>IF(X54=10000000000,10000000000,IF('SOLAI T2D SPA'!$C$7='ST BLOCCO 42'!B54,Q54,10000000000))</f>
        <v>10000000000</v>
      </c>
    </row>
    <row r="55" spans="1:42" ht="15" customHeight="1" x14ac:dyDescent="0.55000000000000004">
      <c r="A55" s="135"/>
      <c r="B55" s="65">
        <v>5</v>
      </c>
      <c r="C55" s="6">
        <f t="shared" ref="C55" si="49">A54+B55</f>
        <v>23</v>
      </c>
      <c r="D55" s="4">
        <v>295</v>
      </c>
      <c r="E55" s="4">
        <v>81.88</v>
      </c>
      <c r="F55" s="68">
        <v>617.65384615384619</v>
      </c>
      <c r="G55" s="68">
        <v>1400.6538461538462</v>
      </c>
      <c r="H55" s="68">
        <v>1836.8653846153845</v>
      </c>
      <c r="I55" s="68">
        <v>2365.3461538461538</v>
      </c>
      <c r="J55" s="68">
        <v>3030.6730769230771</v>
      </c>
      <c r="K55" s="68">
        <v>3547.7692307692305</v>
      </c>
      <c r="L55" s="68">
        <v>4059.8076923076919</v>
      </c>
      <c r="M55" s="68">
        <v>4658.5961538461534</v>
      </c>
      <c r="N55" s="68">
        <v>5250.9038461538457</v>
      </c>
      <c r="O55" s="68">
        <v>5925.038461538461</v>
      </c>
      <c r="P55" s="68">
        <v>6589.9807692307686</v>
      </c>
      <c r="Q55" s="68">
        <v>2546.1538461538462</v>
      </c>
      <c r="S55" s="9" t="str">
        <f t="shared" ref="S55" si="50">"MOM52"&amp;A54&amp;B55</f>
        <v>MOM52185</v>
      </c>
      <c r="W55" s="133"/>
      <c r="X55" s="27">
        <f>IF(W54=10000000000,10000000000,IF('SOLAI T2D SPA'!$C$7='ST BLOCCO 42'!B55,'ST BLOCCO 42'!B55,10000000000))</f>
        <v>10000000000</v>
      </c>
      <c r="Y55" s="27">
        <f t="shared" ref="Y55" si="51">W54+X55</f>
        <v>20000000000</v>
      </c>
      <c r="Z55" s="28">
        <f t="shared" si="33"/>
        <v>10000000000</v>
      </c>
      <c r="AB55" s="34">
        <f>IF($X$55=10000000000,10000000000,IF('SOLAI T2D SPA'!$C$20&lt;='ST BLOCCO 42'!F55,'ST BLOCCO 42'!F55,10000000000))</f>
        <v>10000000000</v>
      </c>
      <c r="AC55" s="5">
        <f>IF($X$55=10000000000,10000000000,IF('SOLAI T2D SPA'!$C$20&lt;='ST BLOCCO 42'!G55,'ST BLOCCO 42'!G55,10000000000))</f>
        <v>10000000000</v>
      </c>
      <c r="AD55" s="5">
        <f>IF($X$55=10000000000,10000000000,IF('SOLAI T2D SPA'!$C$20&lt;='ST BLOCCO 42'!H55,'ST BLOCCO 42'!H55,10000000000))</f>
        <v>10000000000</v>
      </c>
      <c r="AE55" s="5">
        <f>IF($X$55=10000000000,10000000000,IF('SOLAI T2D SPA'!$C$20&lt;='ST BLOCCO 42'!I55,'ST BLOCCO 42'!I55,10000000000))</f>
        <v>10000000000</v>
      </c>
      <c r="AF55" s="5">
        <f>IF($X$55=10000000000,10000000000,IF('SOLAI T2D SPA'!$C$20&lt;='ST BLOCCO 42'!J55,'ST BLOCCO 42'!J55,10000000000))</f>
        <v>10000000000</v>
      </c>
      <c r="AG55" s="5">
        <f>IF($X$55=10000000000,10000000000,IF('SOLAI T2D SPA'!$C$20&lt;='ST BLOCCO 42'!K55,'ST BLOCCO 42'!K55,10000000000))</f>
        <v>10000000000</v>
      </c>
      <c r="AH55" s="5">
        <f>IF($X$55=10000000000,10000000000,IF('SOLAI T2D SPA'!$C$20&lt;='ST BLOCCO 42'!L55,'ST BLOCCO 42'!L55,10000000000))</f>
        <v>10000000000</v>
      </c>
      <c r="AI55" s="5">
        <f>IF($X$55=10000000000,10000000000,IF('SOLAI T2D SPA'!$C$20&lt;='ST BLOCCO 42'!M55,'ST BLOCCO 42'!M55,10000000000))</f>
        <v>10000000000</v>
      </c>
      <c r="AJ55" s="5">
        <f>IF($X$55=10000000000,10000000000,IF('SOLAI T2D SPA'!$C$20&lt;='ST BLOCCO 42'!N55,'ST BLOCCO 42'!N55,10000000000))</f>
        <v>10000000000</v>
      </c>
      <c r="AK55" s="5">
        <f>IF($X$55=10000000000,10000000000,IF('SOLAI T2D SPA'!$C$20&lt;='ST BLOCCO 42'!O55,'ST BLOCCO 42'!O55,10000000000))</f>
        <v>10000000000</v>
      </c>
      <c r="AL55" s="5">
        <f>IF($X$55=10000000000,10000000000,IF('SOLAI T2D SPA'!$C$20&lt;='ST BLOCCO 42'!P55,'ST BLOCCO 42'!P55,10000000000))</f>
        <v>10000000000</v>
      </c>
      <c r="AM55"/>
      <c r="AN55"/>
      <c r="AO55" s="58">
        <f>IF(X55=10000000000,10000000000,IF('SOLAI T2D SPA'!$C$7='ST BLOCCO 42'!B55,Q55,10000000000))</f>
        <v>10000000000</v>
      </c>
    </row>
    <row r="56" spans="1:42" ht="15" customHeight="1" x14ac:dyDescent="0.55000000000000004">
      <c r="A56" s="135">
        <v>20</v>
      </c>
      <c r="B56" s="65">
        <v>4</v>
      </c>
      <c r="C56" s="6">
        <f t="shared" ref="C56" si="52">A56+B56</f>
        <v>24</v>
      </c>
      <c r="D56" s="4">
        <v>286</v>
      </c>
      <c r="E56" s="4">
        <v>76.28</v>
      </c>
      <c r="F56" s="68">
        <v>646.5</v>
      </c>
      <c r="G56" s="68">
        <v>1464.2307692307691</v>
      </c>
      <c r="H56" s="68">
        <v>1918.6346153846155</v>
      </c>
      <c r="I56" s="68">
        <v>2468.4807692307691</v>
      </c>
      <c r="J56" s="68">
        <v>3158.6538461538462</v>
      </c>
      <c r="K56" s="68">
        <v>3694.0384615384614</v>
      </c>
      <c r="L56" s="68">
        <v>4223.3076923076924</v>
      </c>
      <c r="M56" s="68">
        <v>4840.5576923076924</v>
      </c>
      <c r="N56" s="68">
        <v>5450.038461538461</v>
      </c>
      <c r="O56" s="68">
        <v>6141.3653846153848</v>
      </c>
      <c r="P56" s="68">
        <v>6821.8653846153838</v>
      </c>
      <c r="Q56" s="68">
        <v>2623.0769230769229</v>
      </c>
      <c r="S56" s="9" t="str">
        <f t="shared" ref="S56" si="53">"MOM52"&amp;A56&amp;B56</f>
        <v>MOM52204</v>
      </c>
      <c r="W56" s="133">
        <f>IF(AND($U$46=1,'SOLAI T2D SPA'!$C$6='ST BLOCCO 42'!A56),'ST BLOCCO 42'!A56,10000000000)</f>
        <v>10000000000</v>
      </c>
      <c r="X56" s="27">
        <f>IF(W56=10000000000,10000000000,IF('SOLAI T2D SPA'!$C$7='ST BLOCCO 42'!B56,'ST BLOCCO 42'!B56,10000000000))</f>
        <v>10000000000</v>
      </c>
      <c r="Y56" s="27">
        <f t="shared" ref="Y56" si="54">W56+X56</f>
        <v>20000000000</v>
      </c>
      <c r="Z56" s="28">
        <f t="shared" si="33"/>
        <v>10000000000</v>
      </c>
      <c r="AB56" s="34">
        <f>IF($X$56=10000000000,10000000000,IF('SOLAI T2D SPA'!$C$20&lt;='ST BLOCCO 42'!F56,'ST BLOCCO 42'!F56,10000000000))</f>
        <v>10000000000</v>
      </c>
      <c r="AC56" s="5">
        <f>IF($X$56=10000000000,10000000000,IF('SOLAI T2D SPA'!$C$20&lt;='ST BLOCCO 42'!G56,'ST BLOCCO 42'!G56,10000000000))</f>
        <v>10000000000</v>
      </c>
      <c r="AD56" s="5">
        <f>IF($X$56=10000000000,10000000000,IF('SOLAI T2D SPA'!$C$20&lt;='ST BLOCCO 42'!H56,'ST BLOCCO 42'!H56,10000000000))</f>
        <v>10000000000</v>
      </c>
      <c r="AE56" s="5">
        <f>IF($X$56=10000000000,10000000000,IF('SOLAI T2D SPA'!$C$20&lt;='ST BLOCCO 42'!I56,'ST BLOCCO 42'!I56,10000000000))</f>
        <v>10000000000</v>
      </c>
      <c r="AF56" s="5">
        <f>IF($X$56=10000000000,10000000000,IF('SOLAI T2D SPA'!$C$20&lt;='ST BLOCCO 42'!J56,'ST BLOCCO 42'!J56,10000000000))</f>
        <v>10000000000</v>
      </c>
      <c r="AG56" s="5">
        <f>IF($X$56=10000000000,10000000000,IF('SOLAI T2D SPA'!$C$20&lt;='ST BLOCCO 42'!K56,'ST BLOCCO 42'!K56,10000000000))</f>
        <v>10000000000</v>
      </c>
      <c r="AH56" s="5">
        <f>IF($X$56=10000000000,10000000000,IF('SOLAI T2D SPA'!$C$20&lt;='ST BLOCCO 42'!L56,'ST BLOCCO 42'!L56,10000000000))</f>
        <v>10000000000</v>
      </c>
      <c r="AI56" s="5">
        <f>IF($X$56=10000000000,10000000000,IF('SOLAI T2D SPA'!$C$20&lt;='ST BLOCCO 42'!M56,'ST BLOCCO 42'!M56,10000000000))</f>
        <v>10000000000</v>
      </c>
      <c r="AJ56" s="5">
        <f>IF($X$56=10000000000,10000000000,IF('SOLAI T2D SPA'!$C$20&lt;='ST BLOCCO 42'!N56,'ST BLOCCO 42'!N56,10000000000))</f>
        <v>10000000000</v>
      </c>
      <c r="AK56" s="5">
        <f>IF($X$56=10000000000,10000000000,IF('SOLAI T2D SPA'!$C$20&lt;='ST BLOCCO 42'!O56,'ST BLOCCO 42'!O56,10000000000))</f>
        <v>10000000000</v>
      </c>
      <c r="AL56" s="5">
        <f>IF($X$56=10000000000,10000000000,IF('SOLAI T2D SPA'!$C$20&lt;='ST BLOCCO 42'!P56,'ST BLOCCO 42'!P56,10000000000))</f>
        <v>10000000000</v>
      </c>
      <c r="AM56"/>
      <c r="AN56"/>
      <c r="AO56" s="58">
        <f>IF(X56=10000000000,10000000000,IF('SOLAI T2D SPA'!$C$7='ST BLOCCO 42'!B56,Q56,10000000000))</f>
        <v>10000000000</v>
      </c>
    </row>
    <row r="57" spans="1:42" ht="15" customHeight="1" x14ac:dyDescent="0.55000000000000004">
      <c r="A57" s="135"/>
      <c r="B57" s="65">
        <v>5</v>
      </c>
      <c r="C57" s="6">
        <f t="shared" ref="C57" si="55">A56+B57</f>
        <v>25</v>
      </c>
      <c r="D57" s="4">
        <v>311</v>
      </c>
      <c r="E57" s="4">
        <v>86.28</v>
      </c>
      <c r="F57" s="68">
        <v>676.61538461538453</v>
      </c>
      <c r="G57" s="68">
        <v>1535.0576923076924</v>
      </c>
      <c r="H57" s="68">
        <v>2013.8846153846155</v>
      </c>
      <c r="I57" s="68">
        <v>2594.5384615384614</v>
      </c>
      <c r="J57" s="68">
        <v>3326.2115384615386</v>
      </c>
      <c r="K57" s="68">
        <v>3895.3846153846152</v>
      </c>
      <c r="L57" s="68">
        <v>4459.4807692307686</v>
      </c>
      <c r="M57" s="68">
        <v>5119.5</v>
      </c>
      <c r="N57" s="68">
        <v>5772.9038461538457</v>
      </c>
      <c r="O57" s="68">
        <v>6518.4038461538466</v>
      </c>
      <c r="P57" s="68">
        <v>7254.8269230769229</v>
      </c>
      <c r="Q57" s="68">
        <v>2698.0769230769229</v>
      </c>
      <c r="S57" s="9" t="str">
        <f t="shared" ref="S57" si="56">"MOM52"&amp;A56&amp;B57</f>
        <v>MOM52205</v>
      </c>
      <c r="W57" s="133"/>
      <c r="X57" s="27">
        <f>IF(W56=10000000000,10000000000,IF('SOLAI T2D SPA'!$C$7='ST BLOCCO 42'!B57,'ST BLOCCO 42'!B57,10000000000))</f>
        <v>10000000000</v>
      </c>
      <c r="Y57" s="27">
        <f t="shared" ref="Y57" si="57">W56+X57</f>
        <v>20000000000</v>
      </c>
      <c r="Z57" s="28">
        <f t="shared" si="33"/>
        <v>10000000000</v>
      </c>
      <c r="AB57" s="34">
        <f>IF($X$57=10000000000,10000000000,IF('SOLAI T2D SPA'!$C$20&lt;='ST BLOCCO 42'!F57,'ST BLOCCO 42'!F57,10000000000))</f>
        <v>10000000000</v>
      </c>
      <c r="AC57" s="5">
        <f>IF($X$57=10000000000,10000000000,IF('SOLAI T2D SPA'!$C$20&lt;='ST BLOCCO 42'!G57,'ST BLOCCO 42'!G57,10000000000))</f>
        <v>10000000000</v>
      </c>
      <c r="AD57" s="5">
        <f>IF($X$57=10000000000,10000000000,IF('SOLAI T2D SPA'!$C$20&lt;='ST BLOCCO 42'!H57,'ST BLOCCO 42'!H57,10000000000))</f>
        <v>10000000000</v>
      </c>
      <c r="AE57" s="5">
        <f>IF($X$57=10000000000,10000000000,IF('SOLAI T2D SPA'!$C$20&lt;='ST BLOCCO 42'!I57,'ST BLOCCO 42'!I57,10000000000))</f>
        <v>10000000000</v>
      </c>
      <c r="AF57" s="5">
        <f>IF($X$57=10000000000,10000000000,IF('SOLAI T2D SPA'!$C$20&lt;='ST BLOCCO 42'!J57,'ST BLOCCO 42'!J57,10000000000))</f>
        <v>10000000000</v>
      </c>
      <c r="AG57" s="5">
        <f>IF($X$57=10000000000,10000000000,IF('SOLAI T2D SPA'!$C$20&lt;='ST BLOCCO 42'!K57,'ST BLOCCO 42'!K57,10000000000))</f>
        <v>10000000000</v>
      </c>
      <c r="AH57" s="5">
        <f>IF($X$57=10000000000,10000000000,IF('SOLAI T2D SPA'!$C$20&lt;='ST BLOCCO 42'!L57,'ST BLOCCO 42'!L57,10000000000))</f>
        <v>10000000000</v>
      </c>
      <c r="AI57" s="5">
        <f>IF($X$57=10000000000,10000000000,IF('SOLAI T2D SPA'!$C$20&lt;='ST BLOCCO 42'!M57,'ST BLOCCO 42'!M57,10000000000))</f>
        <v>10000000000</v>
      </c>
      <c r="AJ57" s="5">
        <f>IF($X$57=10000000000,10000000000,IF('SOLAI T2D SPA'!$C$20&lt;='ST BLOCCO 42'!N57,'ST BLOCCO 42'!N57,10000000000))</f>
        <v>10000000000</v>
      </c>
      <c r="AK57" s="5">
        <f>IF($X$57=10000000000,10000000000,IF('SOLAI T2D SPA'!$C$20&lt;='ST BLOCCO 42'!O57,'ST BLOCCO 42'!O57,10000000000))</f>
        <v>10000000000</v>
      </c>
      <c r="AL57" s="5">
        <f>IF($X$57=10000000000,10000000000,IF('SOLAI T2D SPA'!$C$20&lt;='ST BLOCCO 42'!P57,'ST BLOCCO 42'!P57,10000000000))</f>
        <v>10000000000</v>
      </c>
      <c r="AM57"/>
      <c r="AN57"/>
      <c r="AO57" s="58">
        <f>IF(X57=10000000000,10000000000,IF('SOLAI T2D SPA'!$C$7='ST BLOCCO 42'!B57,Q57,10000000000))</f>
        <v>10000000000</v>
      </c>
    </row>
    <row r="58" spans="1:42" ht="15" customHeight="1" x14ac:dyDescent="0.55000000000000004">
      <c r="A58" s="135">
        <v>22</v>
      </c>
      <c r="B58" s="65">
        <v>4</v>
      </c>
      <c r="C58" s="6">
        <f t="shared" ref="C58" si="58">A58+B58</f>
        <v>26</v>
      </c>
      <c r="D58" s="4">
        <v>304</v>
      </c>
      <c r="E58" s="4">
        <v>81.72</v>
      </c>
      <c r="F58" s="68">
        <v>705.44230769230762</v>
      </c>
      <c r="G58" s="68">
        <v>1598.7307692307693</v>
      </c>
      <c r="H58" s="68">
        <v>2095.6538461538462</v>
      </c>
      <c r="I58" s="68">
        <v>2697.9038461538462</v>
      </c>
      <c r="J58" s="68">
        <v>3454.1153846153848</v>
      </c>
      <c r="K58" s="68">
        <v>4041.75</v>
      </c>
      <c r="L58" s="68">
        <v>4622.8461538461543</v>
      </c>
      <c r="M58" s="68">
        <v>5301.9807692307695</v>
      </c>
      <c r="N58" s="68">
        <v>5972.2692307692305</v>
      </c>
      <c r="O58" s="68">
        <v>6735.1153846153848</v>
      </c>
      <c r="P58" s="68">
        <v>7486.5961538461534</v>
      </c>
      <c r="Q58" s="68">
        <v>2773.0769230769229</v>
      </c>
      <c r="S58" s="9" t="str">
        <f t="shared" ref="S58" si="59">"MOM52"&amp;A58&amp;B58</f>
        <v>MOM52224</v>
      </c>
      <c r="W58" s="133">
        <f>IF(AND($U$46=1,'SOLAI T2D SPA'!$C$6='ST BLOCCO 42'!A58),'ST BLOCCO 42'!A58,10000000000)</f>
        <v>10000000000</v>
      </c>
      <c r="X58" s="27">
        <f>IF(W58=10000000000,10000000000,IF('SOLAI T2D SPA'!$C$7='ST BLOCCO 42'!B58,'ST BLOCCO 42'!B58,10000000000))</f>
        <v>10000000000</v>
      </c>
      <c r="Y58" s="27">
        <f t="shared" ref="Y58" si="60">W58+X58</f>
        <v>20000000000</v>
      </c>
      <c r="Z58" s="28">
        <f t="shared" si="33"/>
        <v>10000000000</v>
      </c>
      <c r="AB58" s="34">
        <f>IF($X$58=10000000000,10000000000,IF('SOLAI T2D SPA'!$C$20&lt;='ST BLOCCO 42'!F58,'ST BLOCCO 42'!F58,10000000000))</f>
        <v>10000000000</v>
      </c>
      <c r="AC58" s="5">
        <f>IF($X$58=10000000000,10000000000,IF('SOLAI T2D SPA'!$C$20&lt;='ST BLOCCO 42'!G58,'ST BLOCCO 42'!G58,10000000000))</f>
        <v>10000000000</v>
      </c>
      <c r="AD58" s="5">
        <f>IF($X$58=10000000000,10000000000,IF('SOLAI T2D SPA'!$C$20&lt;='ST BLOCCO 42'!H58,'ST BLOCCO 42'!H58,10000000000))</f>
        <v>10000000000</v>
      </c>
      <c r="AE58" s="5">
        <f>IF($X$58=10000000000,10000000000,IF('SOLAI T2D SPA'!$C$20&lt;='ST BLOCCO 42'!I58,'ST BLOCCO 42'!I58,10000000000))</f>
        <v>10000000000</v>
      </c>
      <c r="AF58" s="5">
        <f>IF($X$58=10000000000,10000000000,IF('SOLAI T2D SPA'!$C$20&lt;='ST BLOCCO 42'!J58,'ST BLOCCO 42'!J58,10000000000))</f>
        <v>10000000000</v>
      </c>
      <c r="AG58" s="5">
        <f>IF($X$58=10000000000,10000000000,IF('SOLAI T2D SPA'!$C$20&lt;='ST BLOCCO 42'!K58,'ST BLOCCO 42'!K58,10000000000))</f>
        <v>10000000000</v>
      </c>
      <c r="AH58" s="5">
        <f>IF($X$58=10000000000,10000000000,IF('SOLAI T2D SPA'!$C$20&lt;='ST BLOCCO 42'!L58,'ST BLOCCO 42'!L58,10000000000))</f>
        <v>10000000000</v>
      </c>
      <c r="AI58" s="5">
        <f>IF($X$58=10000000000,10000000000,IF('SOLAI T2D SPA'!$C$20&lt;='ST BLOCCO 42'!M58,'ST BLOCCO 42'!M58,10000000000))</f>
        <v>10000000000</v>
      </c>
      <c r="AJ58" s="5">
        <f>IF($X$58=10000000000,10000000000,IF('SOLAI T2D SPA'!$C$20&lt;='ST BLOCCO 42'!N58,'ST BLOCCO 42'!N58,10000000000))</f>
        <v>10000000000</v>
      </c>
      <c r="AK58" s="5">
        <f>IF($X$58=10000000000,10000000000,IF('SOLAI T2D SPA'!$C$20&lt;='ST BLOCCO 42'!O58,'ST BLOCCO 42'!O58,10000000000))</f>
        <v>10000000000</v>
      </c>
      <c r="AL58" s="5">
        <f>IF($X$58=10000000000,10000000000,IF('SOLAI T2D SPA'!$C$20&lt;='ST BLOCCO 42'!P58,'ST BLOCCO 42'!P58,10000000000))</f>
        <v>10000000000</v>
      </c>
      <c r="AM58"/>
      <c r="AN58"/>
      <c r="AO58" s="58">
        <f>IF(X58=10000000000,10000000000,IF('SOLAI T2D SPA'!$C$7='ST BLOCCO 42'!B58,Q58,10000000000))</f>
        <v>10000000000</v>
      </c>
    </row>
    <row r="59" spans="1:42" ht="15" customHeight="1" x14ac:dyDescent="0.55000000000000004">
      <c r="A59" s="135"/>
      <c r="B59" s="65">
        <v>5</v>
      </c>
      <c r="C59" s="6">
        <f t="shared" ref="C59" si="61">A58+B59</f>
        <v>27</v>
      </c>
      <c r="D59" s="4">
        <v>329</v>
      </c>
      <c r="E59" s="4">
        <v>91.719999999999985</v>
      </c>
      <c r="F59" s="68">
        <v>735.63461538461536</v>
      </c>
      <c r="G59" s="68">
        <v>1669.5192307692307</v>
      </c>
      <c r="H59" s="68">
        <v>2190.9423076923076</v>
      </c>
      <c r="I59" s="68">
        <v>2823.4230769230771</v>
      </c>
      <c r="J59" s="68">
        <v>3621.9230769230771</v>
      </c>
      <c r="K59" s="68">
        <v>4243.0192307692305</v>
      </c>
      <c r="L59" s="68">
        <v>4858.9807692307695</v>
      </c>
      <c r="M59" s="68">
        <v>5580.5576923076915</v>
      </c>
      <c r="N59" s="68">
        <v>6295.5576923076924</v>
      </c>
      <c r="O59" s="68">
        <v>7111.6923076923076</v>
      </c>
      <c r="P59" s="68">
        <v>7918.6730769230762</v>
      </c>
      <c r="Q59" s="68">
        <v>2846.1538461538462</v>
      </c>
      <c r="S59" s="9" t="str">
        <f t="shared" ref="S59" si="62">"MOM52"&amp;A58&amp;B59</f>
        <v>MOM52225</v>
      </c>
      <c r="W59" s="133"/>
      <c r="X59" s="27">
        <f>IF(W58=10000000000,10000000000,IF('SOLAI T2D SPA'!$C$7='ST BLOCCO 42'!B59,'ST BLOCCO 42'!B59,10000000000))</f>
        <v>10000000000</v>
      </c>
      <c r="Y59" s="27">
        <f t="shared" ref="Y59" si="63">W58+X59</f>
        <v>20000000000</v>
      </c>
      <c r="Z59" s="28">
        <f t="shared" si="33"/>
        <v>10000000000</v>
      </c>
      <c r="AB59" s="34">
        <f>IF($X$59=10000000000,10000000000,IF('SOLAI T2D SPA'!$C$20&lt;='ST BLOCCO 42'!F59,'ST BLOCCO 42'!F59,10000000000))</f>
        <v>10000000000</v>
      </c>
      <c r="AC59" s="5">
        <f>IF($X$59=10000000000,10000000000,IF('SOLAI T2D SPA'!$C$20&lt;='ST BLOCCO 42'!G59,'ST BLOCCO 42'!G59,10000000000))</f>
        <v>10000000000</v>
      </c>
      <c r="AD59" s="5">
        <f>IF($X$59=10000000000,10000000000,IF('SOLAI T2D SPA'!$C$20&lt;='ST BLOCCO 42'!H59,'ST BLOCCO 42'!H59,10000000000))</f>
        <v>10000000000</v>
      </c>
      <c r="AE59" s="5">
        <f>IF($X$59=10000000000,10000000000,IF('SOLAI T2D SPA'!$C$20&lt;='ST BLOCCO 42'!I59,'ST BLOCCO 42'!I59,10000000000))</f>
        <v>10000000000</v>
      </c>
      <c r="AF59" s="5">
        <f>IF($X$59=10000000000,10000000000,IF('SOLAI T2D SPA'!$C$20&lt;='ST BLOCCO 42'!J59,'ST BLOCCO 42'!J59,10000000000))</f>
        <v>10000000000</v>
      </c>
      <c r="AG59" s="5">
        <f>IF($X$59=10000000000,10000000000,IF('SOLAI T2D SPA'!$C$20&lt;='ST BLOCCO 42'!K59,'ST BLOCCO 42'!K59,10000000000))</f>
        <v>10000000000</v>
      </c>
      <c r="AH59" s="5">
        <f>IF($X$59=10000000000,10000000000,IF('SOLAI T2D SPA'!$C$20&lt;='ST BLOCCO 42'!L59,'ST BLOCCO 42'!L59,10000000000))</f>
        <v>10000000000</v>
      </c>
      <c r="AI59" s="5">
        <f>IF($X$59=10000000000,10000000000,IF('SOLAI T2D SPA'!$C$20&lt;='ST BLOCCO 42'!M59,'ST BLOCCO 42'!M59,10000000000))</f>
        <v>10000000000</v>
      </c>
      <c r="AJ59" s="5">
        <f>IF($X$59=10000000000,10000000000,IF('SOLAI T2D SPA'!$C$20&lt;='ST BLOCCO 42'!N59,'ST BLOCCO 42'!N59,10000000000))</f>
        <v>10000000000</v>
      </c>
      <c r="AK59" s="5">
        <f>IF($X$59=10000000000,10000000000,IF('SOLAI T2D SPA'!$C$20&lt;='ST BLOCCO 42'!O59,'ST BLOCCO 42'!O59,10000000000))</f>
        <v>10000000000</v>
      </c>
      <c r="AL59" s="5">
        <f>IF($X$59=10000000000,10000000000,IF('SOLAI T2D SPA'!$C$20&lt;='ST BLOCCO 42'!P59,'ST BLOCCO 42'!P59,10000000000))</f>
        <v>10000000000</v>
      </c>
      <c r="AM59"/>
      <c r="AN59"/>
      <c r="AO59" s="58">
        <f>IF(X59=10000000000,10000000000,IF('SOLAI T2D SPA'!$C$7='ST BLOCCO 42'!B59,Q59,10000000000))</f>
        <v>10000000000</v>
      </c>
    </row>
    <row r="60" spans="1:42" ht="15" customHeight="1" x14ac:dyDescent="0.55000000000000004">
      <c r="A60" s="135">
        <v>24</v>
      </c>
      <c r="B60" s="65">
        <v>4</v>
      </c>
      <c r="C60" s="6">
        <f t="shared" ref="C60" si="64">A60+B60</f>
        <v>28</v>
      </c>
      <c r="D60" s="4">
        <v>321</v>
      </c>
      <c r="E60" s="4">
        <v>85.08</v>
      </c>
      <c r="F60" s="68">
        <v>764.38461538461536</v>
      </c>
      <c r="G60" s="68">
        <v>1733.3076923076924</v>
      </c>
      <c r="H60" s="68">
        <v>2272.8846153846157</v>
      </c>
      <c r="I60" s="68">
        <v>2927</v>
      </c>
      <c r="J60" s="68">
        <v>3749.8461538461538</v>
      </c>
      <c r="K60" s="68">
        <v>4389.2115384615381</v>
      </c>
      <c r="L60" s="68">
        <v>5022.4423076923076</v>
      </c>
      <c r="M60" s="68">
        <v>5762.8076923076915</v>
      </c>
      <c r="N60" s="68">
        <v>6494.8846153846152</v>
      </c>
      <c r="O60" s="68">
        <v>7328.6346153846152</v>
      </c>
      <c r="P60" s="68">
        <v>8150.9807692307686</v>
      </c>
      <c r="Q60" s="68">
        <v>2919.2307692307691</v>
      </c>
      <c r="S60" s="9" t="str">
        <f t="shared" ref="S60" si="65">"MOM52"&amp;A60&amp;B60</f>
        <v>MOM52244</v>
      </c>
      <c r="W60" s="133">
        <f>IF(AND($U$46=1,'SOLAI T2D SPA'!$C$6='ST BLOCCO 42'!A60),'ST BLOCCO 42'!A60,10000000000)</f>
        <v>10000000000</v>
      </c>
      <c r="X60" s="27">
        <f>IF(W60=10000000000,10000000000,IF('SOLAI T2D SPA'!$C$7='ST BLOCCO 42'!B60,'ST BLOCCO 42'!B60,10000000000))</f>
        <v>10000000000</v>
      </c>
      <c r="Y60" s="27">
        <f t="shared" ref="Y60" si="66">W60+X60</f>
        <v>20000000000</v>
      </c>
      <c r="Z60" s="28">
        <f t="shared" si="33"/>
        <v>10000000000</v>
      </c>
      <c r="AB60" s="34">
        <f>IF($X$60=10000000000,10000000000,IF('SOLAI T2D SPA'!$C$20&lt;='ST BLOCCO 42'!F60,'ST BLOCCO 42'!F60,10000000000))</f>
        <v>10000000000</v>
      </c>
      <c r="AC60" s="5">
        <f>IF($X$60=10000000000,10000000000,IF('SOLAI T2D SPA'!$C$20&lt;='ST BLOCCO 42'!G60,'ST BLOCCO 42'!G60,10000000000))</f>
        <v>10000000000</v>
      </c>
      <c r="AD60" s="5">
        <f>IF($X$60=10000000000,10000000000,IF('SOLAI T2D SPA'!$C$20&lt;='ST BLOCCO 42'!H60,'ST BLOCCO 42'!H60,10000000000))</f>
        <v>10000000000</v>
      </c>
      <c r="AE60" s="5">
        <f>IF($X$60=10000000000,10000000000,IF('SOLAI T2D SPA'!$C$20&lt;='ST BLOCCO 42'!I60,'ST BLOCCO 42'!I60,10000000000))</f>
        <v>10000000000</v>
      </c>
      <c r="AF60" s="5">
        <f>IF($X$60=10000000000,10000000000,IF('SOLAI T2D SPA'!$C$20&lt;='ST BLOCCO 42'!J60,'ST BLOCCO 42'!J60,10000000000))</f>
        <v>10000000000</v>
      </c>
      <c r="AG60" s="5">
        <f>IF($X$60=10000000000,10000000000,IF('SOLAI T2D SPA'!$C$20&lt;='ST BLOCCO 42'!K60,'ST BLOCCO 42'!K60,10000000000))</f>
        <v>10000000000</v>
      </c>
      <c r="AH60" s="5">
        <f>IF($X$60=10000000000,10000000000,IF('SOLAI T2D SPA'!$C$20&lt;='ST BLOCCO 42'!L60,'ST BLOCCO 42'!L60,10000000000))</f>
        <v>10000000000</v>
      </c>
      <c r="AI60" s="5">
        <f>IF($X$60=10000000000,10000000000,IF('SOLAI T2D SPA'!$C$20&lt;='ST BLOCCO 42'!M60,'ST BLOCCO 42'!M60,10000000000))</f>
        <v>10000000000</v>
      </c>
      <c r="AJ60" s="5">
        <f>IF($X$60=10000000000,10000000000,IF('SOLAI T2D SPA'!$C$20&lt;='ST BLOCCO 42'!N60,'ST BLOCCO 42'!N60,10000000000))</f>
        <v>10000000000</v>
      </c>
      <c r="AK60" s="5">
        <f>IF($X$60=10000000000,10000000000,IF('SOLAI T2D SPA'!$C$20&lt;='ST BLOCCO 42'!O60,'ST BLOCCO 42'!O60,10000000000))</f>
        <v>10000000000</v>
      </c>
      <c r="AL60" s="5">
        <f>IF($X$60=10000000000,10000000000,IF('SOLAI T2D SPA'!$C$20&lt;='ST BLOCCO 42'!P60,'ST BLOCCO 42'!P60,10000000000))</f>
        <v>10000000000</v>
      </c>
      <c r="AM60"/>
      <c r="AN60"/>
      <c r="AO60" s="58">
        <f>IF(X60=10000000000,10000000000,IF('SOLAI T2D SPA'!$C$7='ST BLOCCO 42'!B60,Q60,10000000000))</f>
        <v>10000000000</v>
      </c>
    </row>
    <row r="61" spans="1:42" ht="15" customHeight="1" x14ac:dyDescent="0.55000000000000004">
      <c r="A61" s="135"/>
      <c r="B61" s="65">
        <v>5</v>
      </c>
      <c r="C61" s="6">
        <f t="shared" ref="C61" si="67">A60+B61</f>
        <v>29</v>
      </c>
      <c r="D61" s="4">
        <v>346</v>
      </c>
      <c r="E61" s="4">
        <v>95.08</v>
      </c>
      <c r="F61" s="68">
        <v>794.59615384615381</v>
      </c>
      <c r="G61" s="68">
        <v>1804</v>
      </c>
      <c r="H61" s="68">
        <v>2367.8269230769229</v>
      </c>
      <c r="I61" s="68">
        <v>3052.5384615384614</v>
      </c>
      <c r="J61" s="68">
        <v>3917.0769230769233</v>
      </c>
      <c r="K61" s="68">
        <v>4590.2115384615381</v>
      </c>
      <c r="L61" s="68">
        <v>5258.2692307692305</v>
      </c>
      <c r="M61" s="68">
        <v>6041.7115384615381</v>
      </c>
      <c r="N61" s="68">
        <v>6818</v>
      </c>
      <c r="O61" s="68">
        <v>7705.25</v>
      </c>
      <c r="P61" s="68">
        <v>8583.3846153846152</v>
      </c>
      <c r="Q61" s="68">
        <v>2992.3076923076924</v>
      </c>
      <c r="S61" s="9" t="str">
        <f t="shared" ref="S61" si="68">"MOM52"&amp;A60&amp;B61</f>
        <v>MOM52245</v>
      </c>
      <c r="W61" s="133"/>
      <c r="X61" s="27">
        <f>IF(W60=10000000000,10000000000,IF('SOLAI T2D SPA'!$C$7='ST BLOCCO 42'!B61,'ST BLOCCO 42'!B61,10000000000))</f>
        <v>10000000000</v>
      </c>
      <c r="Y61" s="27">
        <f t="shared" ref="Y61" si="69">W60+X61</f>
        <v>20000000000</v>
      </c>
      <c r="Z61" s="28">
        <f t="shared" si="33"/>
        <v>10000000000</v>
      </c>
      <c r="AB61" s="34">
        <f>IF($X$61=10000000000,10000000000,IF('SOLAI T2D SPA'!$C$20&lt;='ST BLOCCO 42'!F61,'ST BLOCCO 42'!F61,10000000000))</f>
        <v>10000000000</v>
      </c>
      <c r="AC61" s="5">
        <f>IF($X$61=10000000000,10000000000,IF('SOLAI T2D SPA'!$C$20&lt;='ST BLOCCO 42'!G61,'ST BLOCCO 42'!G61,10000000000))</f>
        <v>10000000000</v>
      </c>
      <c r="AD61" s="5">
        <f>IF($X$61=10000000000,10000000000,IF('SOLAI T2D SPA'!$C$20&lt;='ST BLOCCO 42'!H61,'ST BLOCCO 42'!H61,10000000000))</f>
        <v>10000000000</v>
      </c>
      <c r="AE61" s="5">
        <f>IF($X$61=10000000000,10000000000,IF('SOLAI T2D SPA'!$C$20&lt;='ST BLOCCO 42'!I61,'ST BLOCCO 42'!I61,10000000000))</f>
        <v>10000000000</v>
      </c>
      <c r="AF61" s="5">
        <f>IF($X$61=10000000000,10000000000,IF('SOLAI T2D SPA'!$C$20&lt;='ST BLOCCO 42'!J61,'ST BLOCCO 42'!J61,10000000000))</f>
        <v>10000000000</v>
      </c>
      <c r="AG61" s="5">
        <f>IF($X$61=10000000000,10000000000,IF('SOLAI T2D SPA'!$C$20&lt;='ST BLOCCO 42'!K61,'ST BLOCCO 42'!K61,10000000000))</f>
        <v>10000000000</v>
      </c>
      <c r="AH61" s="5">
        <f>IF($X$61=10000000000,10000000000,IF('SOLAI T2D SPA'!$C$20&lt;='ST BLOCCO 42'!L61,'ST BLOCCO 42'!L61,10000000000))</f>
        <v>10000000000</v>
      </c>
      <c r="AI61" s="5">
        <f>IF($X$61=10000000000,10000000000,IF('SOLAI T2D SPA'!$C$20&lt;='ST BLOCCO 42'!M61,'ST BLOCCO 42'!M61,10000000000))</f>
        <v>10000000000</v>
      </c>
      <c r="AJ61" s="5">
        <f>IF($X$61=10000000000,10000000000,IF('SOLAI T2D SPA'!$C$20&lt;='ST BLOCCO 42'!N61,'ST BLOCCO 42'!N61,10000000000))</f>
        <v>10000000000</v>
      </c>
      <c r="AK61" s="5">
        <f>IF($X$61=10000000000,10000000000,IF('SOLAI T2D SPA'!$C$20&lt;='ST BLOCCO 42'!O61,'ST BLOCCO 42'!O61,10000000000))</f>
        <v>10000000000</v>
      </c>
      <c r="AL61" s="5">
        <f>IF($X$61=10000000000,10000000000,IF('SOLAI T2D SPA'!$C$20&lt;='ST BLOCCO 42'!P61,'ST BLOCCO 42'!P61,10000000000))</f>
        <v>10000000000</v>
      </c>
      <c r="AM61"/>
      <c r="AN61"/>
      <c r="AO61" s="58">
        <f>IF(X61=10000000000,10000000000,IF('SOLAI T2D SPA'!$C$7='ST BLOCCO 42'!B61,Q61,10000000000))</f>
        <v>10000000000</v>
      </c>
    </row>
    <row r="62" spans="1:42" ht="15" customHeight="1" x14ac:dyDescent="0.55000000000000004">
      <c r="A62" s="135">
        <v>30</v>
      </c>
      <c r="B62" s="65">
        <v>4</v>
      </c>
      <c r="C62" s="6">
        <f t="shared" ref="C62" si="70">A62+B62</f>
        <v>34</v>
      </c>
      <c r="D62" s="4">
        <v>369</v>
      </c>
      <c r="E62" s="4">
        <v>99.32</v>
      </c>
      <c r="F62" s="68">
        <v>941.40384615384608</v>
      </c>
      <c r="G62" s="68">
        <v>2136.4807692307691</v>
      </c>
      <c r="H62" s="68">
        <v>2803.6538461538462</v>
      </c>
      <c r="I62" s="68">
        <v>3613.8076923076924</v>
      </c>
      <c r="J62" s="68">
        <v>4636.1730769230762</v>
      </c>
      <c r="K62" s="68">
        <v>5431.5961538461534</v>
      </c>
      <c r="L62" s="68">
        <v>6221.211538461539</v>
      </c>
      <c r="M62" s="68">
        <v>7146.038461538461</v>
      </c>
      <c r="N62" s="68">
        <v>8061.7884615384619</v>
      </c>
      <c r="O62" s="68">
        <v>9108.7307692307695</v>
      </c>
      <c r="P62" s="68">
        <v>10143.403846153846</v>
      </c>
      <c r="Q62" s="68">
        <v>3348.0769230769229</v>
      </c>
      <c r="S62" s="9" t="str">
        <f t="shared" ref="S62" si="71">"MOM52"&amp;A62&amp;B62</f>
        <v>MOM52304</v>
      </c>
      <c r="W62" s="133">
        <f>IF(AND($U$46=1,'SOLAI T2D SPA'!$C$6='ST BLOCCO 42'!A62),'ST BLOCCO 42'!A62,10000000000)</f>
        <v>10000000000</v>
      </c>
      <c r="X62" s="27">
        <f>IF(W62=10000000000,10000000000,IF('SOLAI T2D SPA'!$C$7='ST BLOCCO 42'!B62,'ST BLOCCO 42'!B62,10000000000))</f>
        <v>10000000000</v>
      </c>
      <c r="Y62" s="27">
        <f t="shared" ref="Y62" si="72">W62+X62</f>
        <v>20000000000</v>
      </c>
      <c r="Z62" s="28">
        <f t="shared" si="33"/>
        <v>10000000000</v>
      </c>
      <c r="AB62" s="34">
        <f>IF($X$62=10000000000,10000000000,IF('SOLAI T2D SPA'!$C$20&lt;='ST BLOCCO 42'!F62,'ST BLOCCO 42'!F62,10000000000))</f>
        <v>10000000000</v>
      </c>
      <c r="AC62" s="5">
        <f>IF($X$62=10000000000,10000000000,IF('SOLAI T2D SPA'!$C$20&lt;='ST BLOCCO 42'!G62,'ST BLOCCO 42'!G62,10000000000))</f>
        <v>10000000000</v>
      </c>
      <c r="AD62" s="5">
        <f>IF($X$62=10000000000,10000000000,IF('SOLAI T2D SPA'!$C$20&lt;='ST BLOCCO 42'!H62,'ST BLOCCO 42'!H62,10000000000))</f>
        <v>10000000000</v>
      </c>
      <c r="AE62" s="5">
        <f>IF($X$62=10000000000,10000000000,IF('SOLAI T2D SPA'!$C$20&lt;='ST BLOCCO 42'!I62,'ST BLOCCO 42'!I62,10000000000))</f>
        <v>10000000000</v>
      </c>
      <c r="AF62" s="5">
        <f>IF($X$62=10000000000,10000000000,IF('SOLAI T2D SPA'!$C$20&lt;='ST BLOCCO 42'!J62,'ST BLOCCO 42'!J62,10000000000))</f>
        <v>10000000000</v>
      </c>
      <c r="AG62" s="5">
        <f>IF($X$62=10000000000,10000000000,IF('SOLAI T2D SPA'!$C$20&lt;='ST BLOCCO 42'!K62,'ST BLOCCO 42'!K62,10000000000))</f>
        <v>10000000000</v>
      </c>
      <c r="AH62" s="5">
        <f>IF($X$62=10000000000,10000000000,IF('SOLAI T2D SPA'!$C$20&lt;='ST BLOCCO 42'!L62,'ST BLOCCO 42'!L62,10000000000))</f>
        <v>10000000000</v>
      </c>
      <c r="AI62" s="5">
        <f>IF($X$62=10000000000,10000000000,IF('SOLAI T2D SPA'!$C$20&lt;='ST BLOCCO 42'!M62,'ST BLOCCO 42'!M62,10000000000))</f>
        <v>10000000000</v>
      </c>
      <c r="AJ62" s="5">
        <f>IF($X$62=10000000000,10000000000,IF('SOLAI T2D SPA'!$C$20&lt;='ST BLOCCO 42'!N62,'ST BLOCCO 42'!N62,10000000000))</f>
        <v>10000000000</v>
      </c>
      <c r="AK62" s="5">
        <f>IF($X$62=10000000000,10000000000,IF('SOLAI T2D SPA'!$C$20&lt;='ST BLOCCO 42'!O62,'ST BLOCCO 42'!O62,10000000000))</f>
        <v>10000000000</v>
      </c>
      <c r="AL62" s="5">
        <f>IF($X$62=10000000000,10000000000,IF('SOLAI T2D SPA'!$C$20&lt;='ST BLOCCO 42'!P62,'ST BLOCCO 42'!P62,10000000000))</f>
        <v>10000000000</v>
      </c>
      <c r="AM62"/>
      <c r="AN62"/>
      <c r="AO62" s="58">
        <f>IF(X62=10000000000,10000000000,IF('SOLAI T2D SPA'!$C$7='ST BLOCCO 42'!B62,Q62,10000000000))</f>
        <v>10000000000</v>
      </c>
    </row>
    <row r="63" spans="1:42" ht="15" customHeight="1" thickBot="1" x14ac:dyDescent="0.6">
      <c r="A63" s="135"/>
      <c r="B63" s="65">
        <v>5</v>
      </c>
      <c r="C63" s="6">
        <f t="shared" ref="C63" si="73">A62+B63</f>
        <v>35</v>
      </c>
      <c r="D63" s="4">
        <v>394</v>
      </c>
      <c r="E63" s="4">
        <v>109.31999999999998</v>
      </c>
      <c r="F63" s="68">
        <v>971.5</v>
      </c>
      <c r="G63" s="68">
        <v>2207.0576923076924</v>
      </c>
      <c r="H63" s="68">
        <v>2898.5</v>
      </c>
      <c r="I63" s="68">
        <v>3739.3461538461538</v>
      </c>
      <c r="J63" s="68">
        <v>4802.5192307692305</v>
      </c>
      <c r="K63" s="68">
        <v>5632.2307692307695</v>
      </c>
      <c r="L63" s="68">
        <v>6457.0576923076924</v>
      </c>
      <c r="M63" s="68">
        <v>7424.7499999999991</v>
      </c>
      <c r="N63" s="68">
        <v>8385.038461538461</v>
      </c>
      <c r="O63" s="68">
        <v>9485.4807692307677</v>
      </c>
      <c r="P63" s="68">
        <v>10575.76923076923</v>
      </c>
      <c r="Q63" s="68">
        <v>3417.3076923076924</v>
      </c>
      <c r="S63" s="9" t="str">
        <f t="shared" ref="S63" si="74">"MOM52"&amp;A62&amp;B63</f>
        <v>MOM52305</v>
      </c>
      <c r="W63" s="133"/>
      <c r="X63" s="27">
        <f>IF(W62=10000000000,10000000000,IF('SOLAI T2D SPA'!$C$7='ST BLOCCO 42'!B63,'ST BLOCCO 42'!B63,10000000000))</f>
        <v>10000000000</v>
      </c>
      <c r="Y63" s="27">
        <f t="shared" ref="Y63" si="75">W62+X63</f>
        <v>20000000000</v>
      </c>
      <c r="Z63" s="28">
        <f t="shared" si="33"/>
        <v>10000000000</v>
      </c>
      <c r="AB63" s="34">
        <f>IF($X$63=10000000000,10000000000,IF('SOLAI T2D SPA'!$C$20&lt;='ST BLOCCO 42'!F63,'ST BLOCCO 42'!F63,10000000000))</f>
        <v>10000000000</v>
      </c>
      <c r="AC63" s="5">
        <f>IF($X$63=10000000000,10000000000,IF('SOLAI T2D SPA'!$C$20&lt;='ST BLOCCO 42'!G63,'ST BLOCCO 42'!G63,10000000000))</f>
        <v>10000000000</v>
      </c>
      <c r="AD63" s="5">
        <f>IF($X$63=10000000000,10000000000,IF('SOLAI T2D SPA'!$C$20&lt;='ST BLOCCO 42'!H63,'ST BLOCCO 42'!H63,10000000000))</f>
        <v>10000000000</v>
      </c>
      <c r="AE63" s="5">
        <f>IF($X$63=10000000000,10000000000,IF('SOLAI T2D SPA'!$C$20&lt;='ST BLOCCO 42'!I63,'ST BLOCCO 42'!I63,10000000000))</f>
        <v>10000000000</v>
      </c>
      <c r="AF63" s="5">
        <f>IF($X$63=10000000000,10000000000,IF('SOLAI T2D SPA'!$C$20&lt;='ST BLOCCO 42'!J63,'ST BLOCCO 42'!J63,10000000000))</f>
        <v>10000000000</v>
      </c>
      <c r="AG63" s="5">
        <f>IF($X$63=10000000000,10000000000,IF('SOLAI T2D SPA'!$C$20&lt;='ST BLOCCO 42'!K63,'ST BLOCCO 42'!K63,10000000000))</f>
        <v>10000000000</v>
      </c>
      <c r="AH63" s="5">
        <f>IF($X$63=10000000000,10000000000,IF('SOLAI T2D SPA'!$C$20&lt;='ST BLOCCO 42'!L63,'ST BLOCCO 42'!L63,10000000000))</f>
        <v>10000000000</v>
      </c>
      <c r="AI63" s="5">
        <f>IF($X$63=10000000000,10000000000,IF('SOLAI T2D SPA'!$C$20&lt;='ST BLOCCO 42'!M63,'ST BLOCCO 42'!M63,10000000000))</f>
        <v>10000000000</v>
      </c>
      <c r="AJ63" s="5">
        <f>IF($X$63=10000000000,10000000000,IF('SOLAI T2D SPA'!$C$20&lt;='ST BLOCCO 42'!N63,'ST BLOCCO 42'!N63,10000000000))</f>
        <v>10000000000</v>
      </c>
      <c r="AK63" s="5">
        <f>IF($X$63=10000000000,10000000000,IF('SOLAI T2D SPA'!$C$20&lt;='ST BLOCCO 42'!O63,'ST BLOCCO 42'!O63,10000000000))</f>
        <v>10000000000</v>
      </c>
      <c r="AL63" s="5">
        <f>IF($X$63=10000000000,10000000000,IF('SOLAI T2D SPA'!$C$20&lt;='ST BLOCCO 42'!P63,'ST BLOCCO 42'!P63,10000000000))</f>
        <v>10000000000</v>
      </c>
      <c r="AM63"/>
      <c r="AN63"/>
      <c r="AO63" s="58">
        <f>IF(X63=10000000000,10000000000,IF('SOLAI T2D SPA'!$C$7='ST BLOCCO 42'!B63,Q63,10000000000))</f>
        <v>10000000000</v>
      </c>
    </row>
    <row r="64" spans="1:42" ht="40" customHeight="1" thickBot="1" x14ac:dyDescent="0.6">
      <c r="W64" s="26">
        <f>MIN(W48:W63)</f>
        <v>10000000000</v>
      </c>
      <c r="X64" s="26">
        <f t="shared" ref="X64:Z64" si="76">MIN(X48:X63)</f>
        <v>10000000000</v>
      </c>
      <c r="Y64" s="26">
        <f t="shared" si="76"/>
        <v>20000000000</v>
      </c>
      <c r="Z64" s="26">
        <f t="shared" si="76"/>
        <v>10000000000</v>
      </c>
      <c r="AB64" s="31">
        <f>MIN(AB48:AB63)</f>
        <v>10000000000</v>
      </c>
      <c r="AC64" s="2">
        <f t="shared" ref="AC64:AL64" si="77">MIN(AC48:AC63)</f>
        <v>10000000000</v>
      </c>
      <c r="AD64" s="2">
        <f t="shared" si="77"/>
        <v>10000000000</v>
      </c>
      <c r="AE64" s="2">
        <f t="shared" si="77"/>
        <v>10000000000</v>
      </c>
      <c r="AF64" s="2">
        <f t="shared" si="77"/>
        <v>10000000000</v>
      </c>
      <c r="AG64" s="2">
        <f t="shared" si="77"/>
        <v>10000000000</v>
      </c>
      <c r="AH64" s="2">
        <f t="shared" si="77"/>
        <v>10000000000</v>
      </c>
      <c r="AI64" s="2">
        <f t="shared" si="77"/>
        <v>10000000000</v>
      </c>
      <c r="AJ64" s="2">
        <f t="shared" si="77"/>
        <v>10000000000</v>
      </c>
      <c r="AK64" s="2">
        <f t="shared" si="77"/>
        <v>10000000000</v>
      </c>
      <c r="AL64" s="2">
        <f t="shared" si="77"/>
        <v>10000000000</v>
      </c>
      <c r="AM64" s="29">
        <f>MIN(AB64:AL64)</f>
        <v>10000000000</v>
      </c>
      <c r="AN64" s="53">
        <f>IF(AND(U46=1,AM64=10000000000),1,0)</f>
        <v>0</v>
      </c>
      <c r="AO64" s="29">
        <f>MIN(AO48:AO63)</f>
        <v>10000000000</v>
      </c>
      <c r="AP64" s="18"/>
    </row>
    <row r="66" spans="3:41" ht="15" customHeight="1" thickBot="1" x14ac:dyDescent="0.6">
      <c r="W66" s="35"/>
      <c r="X66" s="35"/>
      <c r="Y66" s="35"/>
      <c r="Z66" s="35"/>
      <c r="AA66" s="36"/>
      <c r="AB66" s="37"/>
      <c r="AC66" s="38"/>
      <c r="AD66" s="38"/>
      <c r="AE66" s="36"/>
      <c r="AF66" s="36"/>
      <c r="AG66" s="38"/>
      <c r="AH66" s="39"/>
      <c r="AI66" s="39"/>
      <c r="AJ66" s="38"/>
      <c r="AK66" s="38"/>
      <c r="AL66" s="38"/>
      <c r="AM66" s="38"/>
    </row>
    <row r="67" spans="3:41" ht="15" customHeight="1" thickTop="1" x14ac:dyDescent="0.55000000000000004"/>
    <row r="68" spans="3:41" ht="15" customHeight="1" thickBot="1" x14ac:dyDescent="0.6"/>
    <row r="69" spans="3:41" ht="15" customHeight="1" thickTop="1" thickBot="1" x14ac:dyDescent="0.6">
      <c r="W69" s="40">
        <f>MIN(W64,W30)</f>
        <v>10000000000</v>
      </c>
      <c r="X69" s="40">
        <f>MIN(X64,X30)</f>
        <v>10000000000</v>
      </c>
      <c r="Y69" s="40">
        <f>MIN(Y64,Y30)</f>
        <v>20000000000</v>
      </c>
      <c r="Z69" s="40">
        <f>MIN(Z64,Z30)</f>
        <v>10000000000</v>
      </c>
      <c r="AM69" s="41">
        <f>MIN(AM30,AM64)</f>
        <v>10000000000</v>
      </c>
      <c r="AO69" s="41">
        <f>MIN(AO30,AO64)</f>
        <v>10000000000</v>
      </c>
    </row>
    <row r="70" spans="3:41" ht="15" customHeight="1" thickTop="1" x14ac:dyDescent="0.55000000000000004"/>
    <row r="74" spans="3:41" ht="15" customHeight="1" x14ac:dyDescent="0.55000000000000004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spans="3:41" ht="15" customHeight="1" x14ac:dyDescent="0.55000000000000004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3:41" ht="15" customHeight="1" x14ac:dyDescent="0.55000000000000004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3:41" ht="15" customHeight="1" x14ac:dyDescent="0.55000000000000004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3:41" ht="15" customHeight="1" x14ac:dyDescent="0.55000000000000004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3:41" ht="15" customHeight="1" x14ac:dyDescent="0.55000000000000004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3:41" ht="15" customHeight="1" x14ac:dyDescent="0.55000000000000004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1:40" ht="15" customHeight="1" x14ac:dyDescent="0.55000000000000004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40" ht="15" customHeight="1" x14ac:dyDescent="0.55000000000000004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spans="1:40" ht="15" customHeight="1" x14ac:dyDescent="0.55000000000000004">
      <c r="A83" s="147" t="s">
        <v>7</v>
      </c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9"/>
      <c r="R83" s="1"/>
    </row>
    <row r="84" spans="1:40" ht="15" customHeight="1" thickBot="1" x14ac:dyDescent="0.6">
      <c r="A84" s="153" t="s">
        <v>108</v>
      </c>
      <c r="B84" s="154"/>
      <c r="C84" s="154"/>
      <c r="D84" s="154"/>
      <c r="E84" s="155"/>
      <c r="F84" s="62" t="s">
        <v>109</v>
      </c>
      <c r="G84" s="62" t="s">
        <v>110</v>
      </c>
      <c r="H84" s="62" t="s">
        <v>111</v>
      </c>
      <c r="I84" s="62" t="s">
        <v>112</v>
      </c>
      <c r="J84" s="62" t="s">
        <v>113</v>
      </c>
      <c r="K84" s="62" t="s">
        <v>114</v>
      </c>
      <c r="L84" s="62" t="s">
        <v>115</v>
      </c>
      <c r="M84" s="62" t="s">
        <v>116</v>
      </c>
      <c r="N84" s="62" t="s">
        <v>117</v>
      </c>
      <c r="O84" s="62" t="s">
        <v>118</v>
      </c>
      <c r="P84" s="62" t="s">
        <v>119</v>
      </c>
      <c r="Q84" s="62" t="s">
        <v>120</v>
      </c>
      <c r="R84" s="1"/>
      <c r="W84" s="153" t="s">
        <v>108</v>
      </c>
      <c r="X84" s="154"/>
      <c r="Y84" s="154"/>
      <c r="Z84" s="154"/>
      <c r="AA84" s="155"/>
      <c r="AB84" s="62" t="s">
        <v>109</v>
      </c>
      <c r="AC84" s="62" t="s">
        <v>110</v>
      </c>
      <c r="AD84" s="62" t="s">
        <v>111</v>
      </c>
      <c r="AE84" s="62" t="s">
        <v>112</v>
      </c>
      <c r="AF84" s="62" t="s">
        <v>113</v>
      </c>
      <c r="AG84" s="62" t="s">
        <v>114</v>
      </c>
      <c r="AH84" s="62" t="s">
        <v>115</v>
      </c>
      <c r="AI84" s="62" t="s">
        <v>116</v>
      </c>
      <c r="AJ84" s="62" t="s">
        <v>117</v>
      </c>
      <c r="AK84" s="62" t="s">
        <v>118</v>
      </c>
      <c r="AL84" s="62" t="s">
        <v>119</v>
      </c>
      <c r="AM84" s="62" t="s">
        <v>120</v>
      </c>
    </row>
    <row r="85" spans="1:40" ht="15" customHeight="1" thickBot="1" x14ac:dyDescent="0.6">
      <c r="A85" s="65" t="s">
        <v>3</v>
      </c>
      <c r="B85" s="65" t="s">
        <v>0</v>
      </c>
      <c r="C85" s="66" t="s">
        <v>1</v>
      </c>
      <c r="D85" s="66" t="s">
        <v>4</v>
      </c>
      <c r="E85" s="66" t="s">
        <v>5</v>
      </c>
      <c r="F85" s="156" t="s">
        <v>18</v>
      </c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8"/>
      <c r="R85" s="1"/>
      <c r="W85" s="65" t="s">
        <v>3</v>
      </c>
      <c r="X85" s="65" t="s">
        <v>0</v>
      </c>
      <c r="Y85" s="66" t="s">
        <v>1</v>
      </c>
      <c r="Z85" s="66" t="s">
        <v>4</v>
      </c>
      <c r="AB85" s="42" t="str">
        <f>IF(AND(AB103&lt;800000000,AB103=$AN$103),AB84,"")</f>
        <v/>
      </c>
      <c r="AC85" s="42" t="str">
        <f t="shared" ref="AC85:AM85" si="78">IF(AND(AC103&lt;800000000,AC103=$AN$103),AC84,"")</f>
        <v/>
      </c>
      <c r="AD85" s="42" t="str">
        <f t="shared" si="78"/>
        <v/>
      </c>
      <c r="AE85" s="42" t="str">
        <f t="shared" si="78"/>
        <v/>
      </c>
      <c r="AF85" s="42" t="str">
        <f t="shared" si="78"/>
        <v/>
      </c>
      <c r="AG85" s="42" t="str">
        <f t="shared" si="78"/>
        <v/>
      </c>
      <c r="AH85" s="42" t="str">
        <f t="shared" si="78"/>
        <v/>
      </c>
      <c r="AI85" s="42" t="str">
        <f t="shared" si="78"/>
        <v/>
      </c>
      <c r="AJ85" s="42" t="str">
        <f t="shared" si="78"/>
        <v/>
      </c>
      <c r="AK85" s="42" t="str">
        <f t="shared" si="78"/>
        <v/>
      </c>
      <c r="AL85" s="42" t="str">
        <f t="shared" si="78"/>
        <v/>
      </c>
      <c r="AM85" s="42" t="str">
        <f t="shared" si="78"/>
        <v/>
      </c>
      <c r="AN85" s="29" t="str">
        <f>AB85&amp;AC85&amp;AD85&amp;AE85&amp;AF85&amp;AG85&amp;AH85&amp;AI85&amp;AJ85&amp;AK85&amp;AL85&amp;AM85</f>
        <v/>
      </c>
    </row>
    <row r="86" spans="1:40" ht="15" customHeight="1" x14ac:dyDescent="0.55000000000000004">
      <c r="A86" s="65" t="s">
        <v>2</v>
      </c>
      <c r="B86" s="65" t="s">
        <v>2</v>
      </c>
      <c r="C86" s="66" t="s">
        <v>2</v>
      </c>
      <c r="D86" s="66" t="s">
        <v>17</v>
      </c>
      <c r="E86" s="66" t="s">
        <v>6</v>
      </c>
      <c r="F86" s="66" t="s">
        <v>16</v>
      </c>
      <c r="G86" s="66" t="s">
        <v>16</v>
      </c>
      <c r="H86" s="66" t="s">
        <v>16</v>
      </c>
      <c r="I86" s="66" t="s">
        <v>16</v>
      </c>
      <c r="J86" s="66" t="s">
        <v>16</v>
      </c>
      <c r="K86" s="66" t="s">
        <v>16</v>
      </c>
      <c r="L86" s="66" t="s">
        <v>16</v>
      </c>
      <c r="M86" s="66" t="s">
        <v>16</v>
      </c>
      <c r="N86" s="66" t="s">
        <v>16</v>
      </c>
      <c r="O86" s="66" t="s">
        <v>16</v>
      </c>
      <c r="P86" s="66" t="s">
        <v>16</v>
      </c>
      <c r="Q86" s="66" t="s">
        <v>16</v>
      </c>
      <c r="R86" s="1"/>
      <c r="W86" s="65" t="s">
        <v>2</v>
      </c>
      <c r="X86" s="65" t="s">
        <v>2</v>
      </c>
      <c r="Y86" s="66" t="s">
        <v>2</v>
      </c>
      <c r="Z86" s="66" t="s">
        <v>17</v>
      </c>
      <c r="AB86" s="66" t="s">
        <v>16</v>
      </c>
      <c r="AC86" s="66" t="s">
        <v>16</v>
      </c>
      <c r="AD86" s="66" t="s">
        <v>16</v>
      </c>
      <c r="AE86" s="66" t="s">
        <v>16</v>
      </c>
      <c r="AF86" s="66" t="s">
        <v>16</v>
      </c>
      <c r="AG86" s="66" t="s">
        <v>16</v>
      </c>
      <c r="AH86" s="66" t="s">
        <v>16</v>
      </c>
      <c r="AI86" s="66" t="s">
        <v>16</v>
      </c>
      <c r="AJ86" s="66" t="s">
        <v>16</v>
      </c>
      <c r="AK86" s="66" t="s">
        <v>16</v>
      </c>
      <c r="AL86" s="66" t="s">
        <v>16</v>
      </c>
      <c r="AM86" s="66" t="s">
        <v>16</v>
      </c>
    </row>
    <row r="87" spans="1:40" ht="15" customHeight="1" x14ac:dyDescent="0.55000000000000004">
      <c r="A87" s="135">
        <v>12</v>
      </c>
      <c r="B87" s="65">
        <v>4</v>
      </c>
      <c r="C87" s="6">
        <f>A87+B87</f>
        <v>16</v>
      </c>
      <c r="D87" s="4">
        <v>213.6</v>
      </c>
      <c r="E87" s="4">
        <v>60.76</v>
      </c>
      <c r="F87" s="68">
        <v>546.54</v>
      </c>
      <c r="G87" s="68">
        <v>849.62</v>
      </c>
      <c r="H87" s="68">
        <v>1215.0999999999999</v>
      </c>
      <c r="I87" s="68">
        <v>1672.26</v>
      </c>
      <c r="J87" s="68">
        <v>2025.48</v>
      </c>
      <c r="K87" s="68">
        <v>2373.36</v>
      </c>
      <c r="L87" s="68">
        <v>2777.36</v>
      </c>
      <c r="M87" s="68">
        <v>3174.02</v>
      </c>
      <c r="N87" s="68">
        <v>3622.8</v>
      </c>
      <c r="O87" s="68">
        <v>4061.02</v>
      </c>
      <c r="P87" s="68">
        <v>4546.34</v>
      </c>
      <c r="Q87" s="68">
        <v>5018.26</v>
      </c>
      <c r="R87" s="1"/>
      <c r="W87" s="135">
        <f>W14</f>
        <v>10000000000</v>
      </c>
      <c r="X87" s="65">
        <f>X14</f>
        <v>10000000000</v>
      </c>
      <c r="Y87" s="6">
        <f>W87+X87</f>
        <v>20000000000</v>
      </c>
      <c r="Z87" s="4">
        <f>Z14</f>
        <v>10000000000</v>
      </c>
      <c r="AB87" s="68">
        <f>IF($X$87=10000000000,10000000000,IF('SOLAI T2D SPA'!$C$25&lt;='ST BLOCCO 42'!F87,'ST BLOCCO 42'!F87,10000000000))</f>
        <v>10000000000</v>
      </c>
      <c r="AC87" s="68">
        <f>IF($X$87=10000000000,10000000000,IF('SOLAI T2D SPA'!$C$25&lt;='ST BLOCCO 42'!G87,'ST BLOCCO 42'!G87,10000000000))</f>
        <v>10000000000</v>
      </c>
      <c r="AD87" s="68">
        <f>IF($X$87=10000000000,10000000000,IF('SOLAI T2D SPA'!$C$25&lt;='ST BLOCCO 42'!H87,'ST BLOCCO 42'!H87,10000000000))</f>
        <v>10000000000</v>
      </c>
      <c r="AE87" s="68">
        <f>IF($X$87=10000000000,10000000000,IF('SOLAI T2D SPA'!$C$25&lt;='ST BLOCCO 42'!I87,'ST BLOCCO 42'!I87,10000000000))</f>
        <v>10000000000</v>
      </c>
      <c r="AF87" s="68">
        <f>IF($X$87=10000000000,10000000000,IF('SOLAI T2D SPA'!$C$25&lt;='ST BLOCCO 42'!J87,'ST BLOCCO 42'!J87,10000000000))</f>
        <v>10000000000</v>
      </c>
      <c r="AG87" s="68">
        <f>IF($X$87=10000000000,10000000000,IF('SOLAI T2D SPA'!$C$25&lt;='ST BLOCCO 42'!K87,'ST BLOCCO 42'!K87,10000000000))</f>
        <v>10000000000</v>
      </c>
      <c r="AH87" s="68">
        <f>IF($X$87=10000000000,10000000000,IF('SOLAI T2D SPA'!$C$25&lt;='ST BLOCCO 42'!L87,'ST BLOCCO 42'!L87,10000000000))</f>
        <v>10000000000</v>
      </c>
      <c r="AI87" s="68">
        <f>IF($X$87=10000000000,10000000000,IF('SOLAI T2D SPA'!$C$25&lt;='ST BLOCCO 42'!M87,'ST BLOCCO 42'!M87,10000000000))</f>
        <v>10000000000</v>
      </c>
      <c r="AJ87" s="68">
        <f>IF($X$87=10000000000,10000000000,IF('SOLAI T2D SPA'!$C$25&lt;='ST BLOCCO 42'!N87,'ST BLOCCO 42'!N87,10000000000))</f>
        <v>10000000000</v>
      </c>
      <c r="AK87" s="68">
        <f>IF($X$87=10000000000,10000000000,IF('SOLAI T2D SPA'!$C$25&lt;='ST BLOCCO 42'!O87,'ST BLOCCO 42'!O87,10000000000))</f>
        <v>10000000000</v>
      </c>
      <c r="AL87" s="68">
        <f>IF($X$87=10000000000,10000000000,IF('SOLAI T2D SPA'!$C$25&lt;='ST BLOCCO 42'!P87,'ST BLOCCO 42'!P87,10000000000))</f>
        <v>10000000000</v>
      </c>
      <c r="AM87" s="68">
        <f>IF($X$87=10000000000,10000000000,IF('SOLAI T2D SPA'!$C$25&lt;='ST BLOCCO 42'!Q87,'ST BLOCCO 42'!Q87,10000000000))</f>
        <v>10000000000</v>
      </c>
    </row>
    <row r="88" spans="1:40" ht="15" customHeight="1" x14ac:dyDescent="0.55000000000000004">
      <c r="A88" s="135"/>
      <c r="B88" s="65">
        <v>5</v>
      </c>
      <c r="C88" s="6">
        <f>A87+B88</f>
        <v>17</v>
      </c>
      <c r="D88" s="4">
        <v>238.6</v>
      </c>
      <c r="E88" s="4">
        <v>70.759999999999991</v>
      </c>
      <c r="F88" s="68">
        <v>585.78</v>
      </c>
      <c r="G88" s="68">
        <v>910.74</v>
      </c>
      <c r="H88" s="68">
        <v>1303.4000000000001</v>
      </c>
      <c r="I88" s="68">
        <v>1795.24</v>
      </c>
      <c r="J88" s="68">
        <v>2175.38</v>
      </c>
      <c r="K88" s="68">
        <v>2550.16</v>
      </c>
      <c r="L88" s="68">
        <v>2986.2</v>
      </c>
      <c r="M88" s="68">
        <v>3414.98</v>
      </c>
      <c r="N88" s="68">
        <v>3900.54</v>
      </c>
      <c r="O88" s="68">
        <v>4376.34</v>
      </c>
      <c r="P88" s="68">
        <v>4903</v>
      </c>
      <c r="Q88" s="68">
        <v>5417.28</v>
      </c>
      <c r="R88" s="1"/>
      <c r="W88" s="135"/>
      <c r="X88" s="65">
        <f>X15</f>
        <v>10000000000</v>
      </c>
      <c r="Y88" s="6">
        <f>W87+X88</f>
        <v>20000000000</v>
      </c>
      <c r="Z88" s="4">
        <f t="shared" ref="Z88:Z102" si="79">Z15</f>
        <v>10000000000</v>
      </c>
      <c r="AB88" s="68">
        <f>IF($X$88=10000000000,10000000000,IF('SOLAI T2D SPA'!$C$25&lt;='ST BLOCCO 42'!F88,'ST BLOCCO 42'!F88,10000000000))</f>
        <v>10000000000</v>
      </c>
      <c r="AC88" s="68">
        <f>IF($X$88=10000000000,10000000000,IF('SOLAI T2D SPA'!$C$25&lt;='ST BLOCCO 42'!G88,'ST BLOCCO 42'!G88,10000000000))</f>
        <v>10000000000</v>
      </c>
      <c r="AD88" s="68">
        <f>IF($X$88=10000000000,10000000000,IF('SOLAI T2D SPA'!$C$25&lt;='ST BLOCCO 42'!H88,'ST BLOCCO 42'!H88,10000000000))</f>
        <v>10000000000</v>
      </c>
      <c r="AE88" s="68">
        <f>IF($X$88=10000000000,10000000000,IF('SOLAI T2D SPA'!$C$25&lt;='ST BLOCCO 42'!I88,'ST BLOCCO 42'!I88,10000000000))</f>
        <v>10000000000</v>
      </c>
      <c r="AF88" s="68">
        <f>IF($X$88=10000000000,10000000000,IF('SOLAI T2D SPA'!$C$25&lt;='ST BLOCCO 42'!J88,'ST BLOCCO 42'!J88,10000000000))</f>
        <v>10000000000</v>
      </c>
      <c r="AG88" s="68">
        <f>IF($X$88=10000000000,10000000000,IF('SOLAI T2D SPA'!$C$25&lt;='ST BLOCCO 42'!K88,'ST BLOCCO 42'!K88,10000000000))</f>
        <v>10000000000</v>
      </c>
      <c r="AH88" s="68">
        <f>IF($X$88=10000000000,10000000000,IF('SOLAI T2D SPA'!$C$25&lt;='ST BLOCCO 42'!L88,'ST BLOCCO 42'!L88,10000000000))</f>
        <v>10000000000</v>
      </c>
      <c r="AI88" s="68">
        <f>IF($X$88=10000000000,10000000000,IF('SOLAI T2D SPA'!$C$25&lt;='ST BLOCCO 42'!M88,'ST BLOCCO 42'!M88,10000000000))</f>
        <v>10000000000</v>
      </c>
      <c r="AJ88" s="68">
        <f>IF($X$88=10000000000,10000000000,IF('SOLAI T2D SPA'!$C$25&lt;='ST BLOCCO 42'!N88,'ST BLOCCO 42'!N88,10000000000))</f>
        <v>10000000000</v>
      </c>
      <c r="AK88" s="68">
        <f>IF($X$88=10000000000,10000000000,IF('SOLAI T2D SPA'!$C$25&lt;='ST BLOCCO 42'!O88,'ST BLOCCO 42'!O88,10000000000))</f>
        <v>10000000000</v>
      </c>
      <c r="AL88" s="68">
        <f>IF($X$88=10000000000,10000000000,IF('SOLAI T2D SPA'!$C$25&lt;='ST BLOCCO 42'!P88,'ST BLOCCO 42'!P88,10000000000))</f>
        <v>10000000000</v>
      </c>
      <c r="AM88" s="68">
        <f>IF($X$88=10000000000,10000000000,IF('SOLAI T2D SPA'!$C$25&lt;='ST BLOCCO 42'!Q88,'ST BLOCCO 42'!Q88,10000000000))</f>
        <v>10000000000</v>
      </c>
    </row>
    <row r="89" spans="1:40" ht="15" customHeight="1" x14ac:dyDescent="0.55000000000000004">
      <c r="A89" s="135">
        <v>14</v>
      </c>
      <c r="B89" s="65">
        <v>4</v>
      </c>
      <c r="C89" s="6">
        <f t="shared" ref="C89" si="80">A89+B89</f>
        <v>18</v>
      </c>
      <c r="D89" s="4">
        <v>223.60000000000002</v>
      </c>
      <c r="E89" s="4">
        <v>65.16</v>
      </c>
      <c r="F89" s="68">
        <v>624.98</v>
      </c>
      <c r="G89" s="68">
        <v>972.26</v>
      </c>
      <c r="H89" s="68">
        <v>1391.78</v>
      </c>
      <c r="I89" s="68">
        <v>1918.34</v>
      </c>
      <c r="J89" s="68">
        <v>2325.54</v>
      </c>
      <c r="K89" s="68">
        <v>2727.32</v>
      </c>
      <c r="L89" s="68">
        <v>3195.14</v>
      </c>
      <c r="M89" s="68">
        <v>3656.36</v>
      </c>
      <c r="N89" s="68">
        <v>4178.18</v>
      </c>
      <c r="O89" s="68">
        <v>4691.0600000000004</v>
      </c>
      <c r="P89" s="68">
        <v>5259.4</v>
      </c>
      <c r="Q89" s="68">
        <v>5815.28</v>
      </c>
      <c r="R89" s="1"/>
      <c r="W89" s="135">
        <f t="shared" ref="W89:X89" si="81">W16</f>
        <v>10000000000</v>
      </c>
      <c r="X89" s="65">
        <f t="shared" si="81"/>
        <v>10000000000</v>
      </c>
      <c r="Y89" s="6">
        <f t="shared" ref="Y89" si="82">W89+X89</f>
        <v>20000000000</v>
      </c>
      <c r="Z89" s="4">
        <f t="shared" si="79"/>
        <v>10000000000</v>
      </c>
      <c r="AB89" s="68">
        <f>IF($X$89=10000000000,10000000000,IF('SOLAI T2D SPA'!$C$25&lt;='ST BLOCCO 42'!F89,'ST BLOCCO 42'!F89,10000000000))</f>
        <v>10000000000</v>
      </c>
      <c r="AC89" s="68">
        <f>IF($X$89=10000000000,10000000000,IF('SOLAI T2D SPA'!$C$25&lt;='ST BLOCCO 42'!G89,'ST BLOCCO 42'!G89,10000000000))</f>
        <v>10000000000</v>
      </c>
      <c r="AD89" s="68">
        <f>IF($X$89=10000000000,10000000000,IF('SOLAI T2D SPA'!$C$25&lt;='ST BLOCCO 42'!H89,'ST BLOCCO 42'!H89,10000000000))</f>
        <v>10000000000</v>
      </c>
      <c r="AE89" s="68">
        <f>IF($X$89=10000000000,10000000000,IF('SOLAI T2D SPA'!$C$25&lt;='ST BLOCCO 42'!I89,'ST BLOCCO 42'!I89,10000000000))</f>
        <v>10000000000</v>
      </c>
      <c r="AF89" s="68">
        <f>IF($X$89=10000000000,10000000000,IF('SOLAI T2D SPA'!$C$25&lt;='ST BLOCCO 42'!J89,'ST BLOCCO 42'!J89,10000000000))</f>
        <v>10000000000</v>
      </c>
      <c r="AG89" s="68">
        <f>IF($X$89=10000000000,10000000000,IF('SOLAI T2D SPA'!$C$25&lt;='ST BLOCCO 42'!K89,'ST BLOCCO 42'!K89,10000000000))</f>
        <v>10000000000</v>
      </c>
      <c r="AH89" s="68">
        <f>IF($X$89=10000000000,10000000000,IF('SOLAI T2D SPA'!$C$25&lt;='ST BLOCCO 42'!L89,'ST BLOCCO 42'!L89,10000000000))</f>
        <v>10000000000</v>
      </c>
      <c r="AI89" s="68">
        <f>IF($X$89=10000000000,10000000000,IF('SOLAI T2D SPA'!$C$25&lt;='ST BLOCCO 42'!M89,'ST BLOCCO 42'!M89,10000000000))</f>
        <v>10000000000</v>
      </c>
      <c r="AJ89" s="68">
        <f>IF($X$89=10000000000,10000000000,IF('SOLAI T2D SPA'!$C$25&lt;='ST BLOCCO 42'!N89,'ST BLOCCO 42'!N89,10000000000))</f>
        <v>10000000000</v>
      </c>
      <c r="AK89" s="68">
        <f>IF($X$89=10000000000,10000000000,IF('SOLAI T2D SPA'!$C$25&lt;='ST BLOCCO 42'!O89,'ST BLOCCO 42'!O89,10000000000))</f>
        <v>10000000000</v>
      </c>
      <c r="AL89" s="68">
        <f>IF($X$89=10000000000,10000000000,IF('SOLAI T2D SPA'!$C$25&lt;='ST BLOCCO 42'!P89,'ST BLOCCO 42'!P89,10000000000))</f>
        <v>10000000000</v>
      </c>
      <c r="AM89" s="68">
        <f>IF($X$89=10000000000,10000000000,IF('SOLAI T2D SPA'!$C$25&lt;='ST BLOCCO 42'!Q89,'ST BLOCCO 42'!Q89,10000000000))</f>
        <v>10000000000</v>
      </c>
    </row>
    <row r="90" spans="1:40" ht="15" customHeight="1" x14ac:dyDescent="0.55000000000000004">
      <c r="A90" s="135"/>
      <c r="B90" s="65">
        <v>5</v>
      </c>
      <c r="C90" s="6">
        <f t="shared" ref="C90" si="83">A89+B90</f>
        <v>19</v>
      </c>
      <c r="D90" s="4">
        <v>248.60000000000002</v>
      </c>
      <c r="E90" s="4">
        <v>75.16</v>
      </c>
      <c r="F90" s="68">
        <v>664.28</v>
      </c>
      <c r="G90" s="68">
        <v>1033.6400000000001</v>
      </c>
      <c r="H90" s="68">
        <v>1480.42</v>
      </c>
      <c r="I90" s="68">
        <v>2040.94</v>
      </c>
      <c r="J90" s="68">
        <v>2475.3000000000002</v>
      </c>
      <c r="K90" s="68">
        <v>2904.22</v>
      </c>
      <c r="L90" s="68">
        <v>3404.58</v>
      </c>
      <c r="M90" s="68">
        <v>3896.98</v>
      </c>
      <c r="N90" s="68">
        <v>4456.1400000000003</v>
      </c>
      <c r="O90" s="68">
        <v>5005.5</v>
      </c>
      <c r="P90" s="68">
        <v>5615.86</v>
      </c>
      <c r="Q90" s="68">
        <v>6213.86</v>
      </c>
      <c r="R90" s="1"/>
      <c r="W90" s="135"/>
      <c r="X90" s="65">
        <f t="shared" ref="X90:X102" si="84">X17</f>
        <v>10000000000</v>
      </c>
      <c r="Y90" s="6">
        <f t="shared" ref="Y90" si="85">W89+X90</f>
        <v>20000000000</v>
      </c>
      <c r="Z90" s="4">
        <f t="shared" si="79"/>
        <v>10000000000</v>
      </c>
      <c r="AB90" s="68">
        <f>IF($X$90=10000000000,10000000000,IF('SOLAI T2D SPA'!$C$25&lt;='ST BLOCCO 42'!F90,'ST BLOCCO 42'!F90,10000000000))</f>
        <v>10000000000</v>
      </c>
      <c r="AC90" s="68">
        <f>IF($X$90=10000000000,10000000000,IF('SOLAI T2D SPA'!$C$25&lt;='ST BLOCCO 42'!G90,'ST BLOCCO 42'!G90,10000000000))</f>
        <v>10000000000</v>
      </c>
      <c r="AD90" s="68">
        <f>IF($X$90=10000000000,10000000000,IF('SOLAI T2D SPA'!$C$25&lt;='ST BLOCCO 42'!H90,'ST BLOCCO 42'!H90,10000000000))</f>
        <v>10000000000</v>
      </c>
      <c r="AE90" s="68">
        <f>IF($X$90=10000000000,10000000000,IF('SOLAI T2D SPA'!$C$25&lt;='ST BLOCCO 42'!I90,'ST BLOCCO 42'!I90,10000000000))</f>
        <v>10000000000</v>
      </c>
      <c r="AF90" s="68">
        <f>IF($X$90=10000000000,10000000000,IF('SOLAI T2D SPA'!$C$25&lt;='ST BLOCCO 42'!J90,'ST BLOCCO 42'!J90,10000000000))</f>
        <v>10000000000</v>
      </c>
      <c r="AG90" s="68">
        <f>IF($X$90=10000000000,10000000000,IF('SOLAI T2D SPA'!$C$25&lt;='ST BLOCCO 42'!K90,'ST BLOCCO 42'!K90,10000000000))</f>
        <v>10000000000</v>
      </c>
      <c r="AH90" s="68">
        <f>IF($X$90=10000000000,10000000000,IF('SOLAI T2D SPA'!$C$25&lt;='ST BLOCCO 42'!L90,'ST BLOCCO 42'!L90,10000000000))</f>
        <v>10000000000</v>
      </c>
      <c r="AI90" s="68">
        <f>IF($X$90=10000000000,10000000000,IF('SOLAI T2D SPA'!$C$25&lt;='ST BLOCCO 42'!M90,'ST BLOCCO 42'!M90,10000000000))</f>
        <v>10000000000</v>
      </c>
      <c r="AJ90" s="68">
        <f>IF($X$90=10000000000,10000000000,IF('SOLAI T2D SPA'!$C$25&lt;='ST BLOCCO 42'!N90,'ST BLOCCO 42'!N90,10000000000))</f>
        <v>10000000000</v>
      </c>
      <c r="AK90" s="68">
        <f>IF($X$90=10000000000,10000000000,IF('SOLAI T2D SPA'!$C$25&lt;='ST BLOCCO 42'!O90,'ST BLOCCO 42'!O90,10000000000))</f>
        <v>10000000000</v>
      </c>
      <c r="AL90" s="68">
        <f>IF($X$90=10000000000,10000000000,IF('SOLAI T2D SPA'!$C$25&lt;='ST BLOCCO 42'!P90,'ST BLOCCO 42'!P90,10000000000))</f>
        <v>10000000000</v>
      </c>
      <c r="AM90" s="68">
        <f>IF($X$90=10000000000,10000000000,IF('SOLAI T2D SPA'!$C$25&lt;='ST BLOCCO 42'!Q90,'ST BLOCCO 42'!Q90,10000000000))</f>
        <v>10000000000</v>
      </c>
    </row>
    <row r="91" spans="1:40" ht="15" customHeight="1" x14ac:dyDescent="0.55000000000000004">
      <c r="A91" s="135">
        <v>16</v>
      </c>
      <c r="B91" s="65">
        <v>4</v>
      </c>
      <c r="C91" s="4">
        <f t="shared" ref="C91" si="86">A91+B91</f>
        <v>20</v>
      </c>
      <c r="D91" s="4">
        <v>244.8</v>
      </c>
      <c r="E91" s="4">
        <v>66.44</v>
      </c>
      <c r="F91" s="68">
        <v>703.4</v>
      </c>
      <c r="G91" s="68">
        <v>1094.8800000000001</v>
      </c>
      <c r="H91" s="68">
        <v>1568.86</v>
      </c>
      <c r="I91" s="68">
        <v>2163.98</v>
      </c>
      <c r="J91" s="68">
        <v>2625.08</v>
      </c>
      <c r="K91" s="68">
        <v>3081.26</v>
      </c>
      <c r="L91" s="68">
        <v>3612.98</v>
      </c>
      <c r="M91" s="68">
        <v>4138.2</v>
      </c>
      <c r="N91" s="68">
        <v>4734.08</v>
      </c>
      <c r="O91" s="68">
        <v>5320.18</v>
      </c>
      <c r="P91" s="68">
        <v>5971.76</v>
      </c>
      <c r="Q91" s="68">
        <v>6612.28</v>
      </c>
      <c r="R91" s="1"/>
      <c r="W91" s="135">
        <f t="shared" ref="W91" si="87">W18</f>
        <v>10000000000</v>
      </c>
      <c r="X91" s="65">
        <f t="shared" si="84"/>
        <v>10000000000</v>
      </c>
      <c r="Y91" s="4">
        <f t="shared" ref="Y91" si="88">W91+X91</f>
        <v>20000000000</v>
      </c>
      <c r="Z91" s="4">
        <f t="shared" si="79"/>
        <v>10000000000</v>
      </c>
      <c r="AB91" s="68">
        <f>IF($X$91=10000000000,10000000000,IF('SOLAI T2D SPA'!$C$25&lt;='ST BLOCCO 42'!F91,'ST BLOCCO 42'!F91,10000000000))</f>
        <v>10000000000</v>
      </c>
      <c r="AC91" s="68">
        <f>IF($X$91=10000000000,10000000000,IF('SOLAI T2D SPA'!$C$25&lt;='ST BLOCCO 42'!G91,'ST BLOCCO 42'!G91,10000000000))</f>
        <v>10000000000</v>
      </c>
      <c r="AD91" s="68">
        <f>IF($X$91=10000000000,10000000000,IF('SOLAI T2D SPA'!$C$25&lt;='ST BLOCCO 42'!H91,'ST BLOCCO 42'!H91,10000000000))</f>
        <v>10000000000</v>
      </c>
      <c r="AE91" s="68">
        <f>IF($X$91=10000000000,10000000000,IF('SOLAI T2D SPA'!$C$25&lt;='ST BLOCCO 42'!I91,'ST BLOCCO 42'!I91,10000000000))</f>
        <v>10000000000</v>
      </c>
      <c r="AF91" s="68">
        <f>IF($X$91=10000000000,10000000000,IF('SOLAI T2D SPA'!$C$25&lt;='ST BLOCCO 42'!J91,'ST BLOCCO 42'!J91,10000000000))</f>
        <v>10000000000</v>
      </c>
      <c r="AG91" s="68">
        <f>IF($X$91=10000000000,10000000000,IF('SOLAI T2D SPA'!$C$25&lt;='ST BLOCCO 42'!K91,'ST BLOCCO 42'!K91,10000000000))</f>
        <v>10000000000</v>
      </c>
      <c r="AH91" s="68">
        <f>IF($X$91=10000000000,10000000000,IF('SOLAI T2D SPA'!$C$25&lt;='ST BLOCCO 42'!L91,'ST BLOCCO 42'!L91,10000000000))</f>
        <v>10000000000</v>
      </c>
      <c r="AI91" s="68">
        <f>IF($X$91=10000000000,10000000000,IF('SOLAI T2D SPA'!$C$25&lt;='ST BLOCCO 42'!M91,'ST BLOCCO 42'!M91,10000000000))</f>
        <v>10000000000</v>
      </c>
      <c r="AJ91" s="68">
        <f>IF($X$91=10000000000,10000000000,IF('SOLAI T2D SPA'!$C$25&lt;='ST BLOCCO 42'!N91,'ST BLOCCO 42'!N91,10000000000))</f>
        <v>10000000000</v>
      </c>
      <c r="AK91" s="68">
        <f>IF($X$91=10000000000,10000000000,IF('SOLAI T2D SPA'!$C$25&lt;='ST BLOCCO 42'!O91,'ST BLOCCO 42'!O91,10000000000))</f>
        <v>10000000000</v>
      </c>
      <c r="AL91" s="68">
        <f>IF($X$91=10000000000,10000000000,IF('SOLAI T2D SPA'!$C$25&lt;='ST BLOCCO 42'!P91,'ST BLOCCO 42'!P91,10000000000))</f>
        <v>10000000000</v>
      </c>
      <c r="AM91" s="68">
        <f>IF($X$91=10000000000,10000000000,IF('SOLAI T2D SPA'!$C$25&lt;='ST BLOCCO 42'!Q91,'ST BLOCCO 42'!Q91,10000000000))</f>
        <v>10000000000</v>
      </c>
    </row>
    <row r="92" spans="1:40" ht="15" customHeight="1" x14ac:dyDescent="0.55000000000000004">
      <c r="A92" s="135"/>
      <c r="B92" s="65">
        <v>5</v>
      </c>
      <c r="C92" s="4">
        <f t="shared" ref="C92" si="89">A91+B92</f>
        <v>21</v>
      </c>
      <c r="D92" s="4">
        <v>269.8</v>
      </c>
      <c r="E92" s="4">
        <v>76.44</v>
      </c>
      <c r="F92" s="68">
        <v>742.7</v>
      </c>
      <c r="G92" s="68">
        <v>1156.18</v>
      </c>
      <c r="H92" s="68">
        <v>1657.12</v>
      </c>
      <c r="I92" s="68">
        <v>2286.86</v>
      </c>
      <c r="J92" s="68">
        <v>2775.36</v>
      </c>
      <c r="K92" s="68">
        <v>3258.32</v>
      </c>
      <c r="L92" s="68">
        <v>3822.26</v>
      </c>
      <c r="M92" s="68">
        <v>4378.92</v>
      </c>
      <c r="N92" s="68">
        <v>5011.72</v>
      </c>
      <c r="O92" s="68">
        <v>5634.74</v>
      </c>
      <c r="P92" s="68">
        <v>6329.14</v>
      </c>
      <c r="Q92" s="68">
        <v>7009.78</v>
      </c>
      <c r="R92" s="1"/>
      <c r="W92" s="135"/>
      <c r="X92" s="65">
        <f t="shared" si="84"/>
        <v>10000000000</v>
      </c>
      <c r="Y92" s="4">
        <f t="shared" ref="Y92" si="90">W91+X92</f>
        <v>20000000000</v>
      </c>
      <c r="Z92" s="4">
        <f t="shared" si="79"/>
        <v>10000000000</v>
      </c>
      <c r="AB92" s="68">
        <f>IF($X$92=10000000000,10000000000,IF('SOLAI T2D SPA'!$C$25&lt;='ST BLOCCO 42'!F92,'ST BLOCCO 42'!F92,10000000000))</f>
        <v>10000000000</v>
      </c>
      <c r="AC92" s="68">
        <f>IF($X$92=10000000000,10000000000,IF('SOLAI T2D SPA'!$C$25&lt;='ST BLOCCO 42'!G92,'ST BLOCCO 42'!G92,10000000000))</f>
        <v>10000000000</v>
      </c>
      <c r="AD92" s="68">
        <f>IF($X$92=10000000000,10000000000,IF('SOLAI T2D SPA'!$C$25&lt;='ST BLOCCO 42'!H92,'ST BLOCCO 42'!H92,10000000000))</f>
        <v>10000000000</v>
      </c>
      <c r="AE92" s="68">
        <f>IF($X$92=10000000000,10000000000,IF('SOLAI T2D SPA'!$C$25&lt;='ST BLOCCO 42'!I92,'ST BLOCCO 42'!I92,10000000000))</f>
        <v>10000000000</v>
      </c>
      <c r="AF92" s="68">
        <f>IF($X$92=10000000000,10000000000,IF('SOLAI T2D SPA'!$C$25&lt;='ST BLOCCO 42'!J92,'ST BLOCCO 42'!J92,10000000000))</f>
        <v>10000000000</v>
      </c>
      <c r="AG92" s="68">
        <f>IF($X$92=10000000000,10000000000,IF('SOLAI T2D SPA'!$C$25&lt;='ST BLOCCO 42'!K92,'ST BLOCCO 42'!K92,10000000000))</f>
        <v>10000000000</v>
      </c>
      <c r="AH92" s="68">
        <f>IF($X$92=10000000000,10000000000,IF('SOLAI T2D SPA'!$C$25&lt;='ST BLOCCO 42'!L92,'ST BLOCCO 42'!L92,10000000000))</f>
        <v>10000000000</v>
      </c>
      <c r="AI92" s="68">
        <f>IF($X$92=10000000000,10000000000,IF('SOLAI T2D SPA'!$C$25&lt;='ST BLOCCO 42'!M92,'ST BLOCCO 42'!M92,10000000000))</f>
        <v>10000000000</v>
      </c>
      <c r="AJ92" s="68">
        <f>IF($X$92=10000000000,10000000000,IF('SOLAI T2D SPA'!$C$25&lt;='ST BLOCCO 42'!N92,'ST BLOCCO 42'!N92,10000000000))</f>
        <v>10000000000</v>
      </c>
      <c r="AK92" s="68">
        <f>IF($X$92=10000000000,10000000000,IF('SOLAI T2D SPA'!$C$25&lt;='ST BLOCCO 42'!O92,'ST BLOCCO 42'!O92,10000000000))</f>
        <v>10000000000</v>
      </c>
      <c r="AL92" s="68">
        <f>IF($X$92=10000000000,10000000000,IF('SOLAI T2D SPA'!$C$25&lt;='ST BLOCCO 42'!P92,'ST BLOCCO 42'!P92,10000000000))</f>
        <v>10000000000</v>
      </c>
      <c r="AM92" s="68">
        <f>IF($X$92=10000000000,10000000000,IF('SOLAI T2D SPA'!$C$25&lt;='ST BLOCCO 42'!Q92,'ST BLOCCO 42'!Q92,10000000000))</f>
        <v>10000000000</v>
      </c>
    </row>
    <row r="93" spans="1:40" ht="15" customHeight="1" x14ac:dyDescent="0.55000000000000004">
      <c r="A93" s="135">
        <v>18</v>
      </c>
      <c r="B93" s="65">
        <v>4</v>
      </c>
      <c r="C93" s="4">
        <f t="shared" ref="C93" si="91">A93+B93</f>
        <v>22</v>
      </c>
      <c r="D93" s="4">
        <v>258.8</v>
      </c>
      <c r="E93" s="4">
        <v>71.88</v>
      </c>
      <c r="F93" s="68">
        <v>781.82</v>
      </c>
      <c r="G93" s="68">
        <v>1217.56</v>
      </c>
      <c r="H93" s="68">
        <v>1745.5</v>
      </c>
      <c r="I93" s="68">
        <v>2410.12</v>
      </c>
      <c r="J93" s="68">
        <v>2925.5</v>
      </c>
      <c r="K93" s="68">
        <v>3435.34</v>
      </c>
      <c r="L93" s="68">
        <v>4031.62</v>
      </c>
      <c r="M93" s="68">
        <v>4619.84</v>
      </c>
      <c r="N93" s="68">
        <v>5289.78</v>
      </c>
      <c r="O93" s="68">
        <v>5950</v>
      </c>
      <c r="P93" s="68">
        <v>6684.96</v>
      </c>
      <c r="Q93" s="68">
        <v>7408.96</v>
      </c>
      <c r="R93" s="1"/>
      <c r="W93" s="135">
        <f t="shared" ref="W93" si="92">W20</f>
        <v>10000000000</v>
      </c>
      <c r="X93" s="65">
        <f t="shared" si="84"/>
        <v>10000000000</v>
      </c>
      <c r="Y93" s="4">
        <f t="shared" ref="Y93" si="93">W93+X93</f>
        <v>20000000000</v>
      </c>
      <c r="Z93" s="4">
        <f t="shared" si="79"/>
        <v>10000000000</v>
      </c>
      <c r="AB93" s="68">
        <f>IF($X$93=10000000000,10000000000,IF('SOLAI T2D SPA'!$C$25&lt;='ST BLOCCO 42'!F93,'ST BLOCCO 42'!F93,10000000000))</f>
        <v>10000000000</v>
      </c>
      <c r="AC93" s="68">
        <f>IF($X$93=10000000000,10000000000,IF('SOLAI T2D SPA'!$C$25&lt;='ST BLOCCO 42'!G93,'ST BLOCCO 42'!G93,10000000000))</f>
        <v>10000000000</v>
      </c>
      <c r="AD93" s="68">
        <f>IF($X$93=10000000000,10000000000,IF('SOLAI T2D SPA'!$C$25&lt;='ST BLOCCO 42'!H93,'ST BLOCCO 42'!H93,10000000000))</f>
        <v>10000000000</v>
      </c>
      <c r="AE93" s="68">
        <f>IF($X$93=10000000000,10000000000,IF('SOLAI T2D SPA'!$C$25&lt;='ST BLOCCO 42'!I93,'ST BLOCCO 42'!I93,10000000000))</f>
        <v>10000000000</v>
      </c>
      <c r="AF93" s="68">
        <f>IF($X$93=10000000000,10000000000,IF('SOLAI T2D SPA'!$C$25&lt;='ST BLOCCO 42'!J93,'ST BLOCCO 42'!J93,10000000000))</f>
        <v>10000000000</v>
      </c>
      <c r="AG93" s="68">
        <f>IF($X$93=10000000000,10000000000,IF('SOLAI T2D SPA'!$C$25&lt;='ST BLOCCO 42'!K93,'ST BLOCCO 42'!K93,10000000000))</f>
        <v>10000000000</v>
      </c>
      <c r="AH93" s="68">
        <f>IF($X$93=10000000000,10000000000,IF('SOLAI T2D SPA'!$C$25&lt;='ST BLOCCO 42'!L93,'ST BLOCCO 42'!L93,10000000000))</f>
        <v>10000000000</v>
      </c>
      <c r="AI93" s="68">
        <f>IF($X$93=10000000000,10000000000,IF('SOLAI T2D SPA'!$C$25&lt;='ST BLOCCO 42'!M93,'ST BLOCCO 42'!M93,10000000000))</f>
        <v>10000000000</v>
      </c>
      <c r="AJ93" s="68">
        <f>IF($X$93=10000000000,10000000000,IF('SOLAI T2D SPA'!$C$25&lt;='ST BLOCCO 42'!N93,'ST BLOCCO 42'!N93,10000000000))</f>
        <v>10000000000</v>
      </c>
      <c r="AK93" s="68">
        <f>IF($X$93=10000000000,10000000000,IF('SOLAI T2D SPA'!$C$25&lt;='ST BLOCCO 42'!O93,'ST BLOCCO 42'!O93,10000000000))</f>
        <v>10000000000</v>
      </c>
      <c r="AL93" s="68">
        <f>IF($X$93=10000000000,10000000000,IF('SOLAI T2D SPA'!$C$25&lt;='ST BLOCCO 42'!P93,'ST BLOCCO 42'!P93,10000000000))</f>
        <v>10000000000</v>
      </c>
      <c r="AM93" s="68">
        <f>IF($X$93=10000000000,10000000000,IF('SOLAI T2D SPA'!$C$25&lt;='ST BLOCCO 42'!Q93,'ST BLOCCO 42'!Q93,10000000000))</f>
        <v>10000000000</v>
      </c>
    </row>
    <row r="94" spans="1:40" ht="15" customHeight="1" x14ac:dyDescent="0.55000000000000004">
      <c r="A94" s="135"/>
      <c r="B94" s="65">
        <v>5</v>
      </c>
      <c r="C94" s="6">
        <f t="shared" ref="C94" si="94">A93+B94</f>
        <v>23</v>
      </c>
      <c r="D94" s="4">
        <v>283.8</v>
      </c>
      <c r="E94" s="4">
        <v>81.88</v>
      </c>
      <c r="F94" s="68">
        <v>821.14</v>
      </c>
      <c r="G94" s="68">
        <v>1279.02</v>
      </c>
      <c r="H94" s="68">
        <v>1833.92</v>
      </c>
      <c r="I94" s="68">
        <v>2532.7800000000002</v>
      </c>
      <c r="J94" s="68">
        <v>3075.26</v>
      </c>
      <c r="K94" s="68">
        <v>3612.34</v>
      </c>
      <c r="L94" s="68">
        <v>4240.3</v>
      </c>
      <c r="M94" s="68">
        <v>4860.54</v>
      </c>
      <c r="N94" s="68">
        <v>5567.28</v>
      </c>
      <c r="O94" s="68">
        <v>6264.24</v>
      </c>
      <c r="P94" s="68">
        <v>7041.94</v>
      </c>
      <c r="Q94" s="68">
        <v>7806.48</v>
      </c>
      <c r="R94" s="1"/>
      <c r="W94" s="135"/>
      <c r="X94" s="65">
        <f t="shared" si="84"/>
        <v>10000000000</v>
      </c>
      <c r="Y94" s="6">
        <f t="shared" ref="Y94" si="95">W93+X94</f>
        <v>20000000000</v>
      </c>
      <c r="Z94" s="4">
        <f t="shared" si="79"/>
        <v>10000000000</v>
      </c>
      <c r="AB94" s="68">
        <f>IF($X$94=10000000000,10000000000,IF('SOLAI T2D SPA'!$C$25&lt;='ST BLOCCO 42'!F94,'ST BLOCCO 42'!F94,10000000000))</f>
        <v>10000000000</v>
      </c>
      <c r="AC94" s="68">
        <f>IF($X$94=10000000000,10000000000,IF('SOLAI T2D SPA'!$C$25&lt;='ST BLOCCO 42'!G94,'ST BLOCCO 42'!G94,10000000000))</f>
        <v>10000000000</v>
      </c>
      <c r="AD94" s="68">
        <f>IF($X$94=10000000000,10000000000,IF('SOLAI T2D SPA'!$C$25&lt;='ST BLOCCO 42'!H94,'ST BLOCCO 42'!H94,10000000000))</f>
        <v>10000000000</v>
      </c>
      <c r="AE94" s="68">
        <f>IF($X$94=10000000000,10000000000,IF('SOLAI T2D SPA'!$C$25&lt;='ST BLOCCO 42'!I94,'ST BLOCCO 42'!I94,10000000000))</f>
        <v>10000000000</v>
      </c>
      <c r="AF94" s="68">
        <f>IF($X$94=10000000000,10000000000,IF('SOLAI T2D SPA'!$C$25&lt;='ST BLOCCO 42'!J94,'ST BLOCCO 42'!J94,10000000000))</f>
        <v>10000000000</v>
      </c>
      <c r="AG94" s="68">
        <f>IF($X$94=10000000000,10000000000,IF('SOLAI T2D SPA'!$C$25&lt;='ST BLOCCO 42'!K94,'ST BLOCCO 42'!K94,10000000000))</f>
        <v>10000000000</v>
      </c>
      <c r="AH94" s="68">
        <f>IF($X$94=10000000000,10000000000,IF('SOLAI T2D SPA'!$C$25&lt;='ST BLOCCO 42'!L94,'ST BLOCCO 42'!L94,10000000000))</f>
        <v>10000000000</v>
      </c>
      <c r="AI94" s="68">
        <f>IF($X$94=10000000000,10000000000,IF('SOLAI T2D SPA'!$C$25&lt;='ST BLOCCO 42'!M94,'ST BLOCCO 42'!M94,10000000000))</f>
        <v>10000000000</v>
      </c>
      <c r="AJ94" s="68">
        <f>IF($X$94=10000000000,10000000000,IF('SOLAI T2D SPA'!$C$25&lt;='ST BLOCCO 42'!N94,'ST BLOCCO 42'!N94,10000000000))</f>
        <v>10000000000</v>
      </c>
      <c r="AK94" s="68">
        <f>IF($X$94=10000000000,10000000000,IF('SOLAI T2D SPA'!$C$25&lt;='ST BLOCCO 42'!O94,'ST BLOCCO 42'!O94,10000000000))</f>
        <v>10000000000</v>
      </c>
      <c r="AL94" s="68">
        <f>IF($X$94=10000000000,10000000000,IF('SOLAI T2D SPA'!$C$25&lt;='ST BLOCCO 42'!P94,'ST BLOCCO 42'!P94,10000000000))</f>
        <v>10000000000</v>
      </c>
      <c r="AM94" s="68">
        <f>IF($X$94=10000000000,10000000000,IF('SOLAI T2D SPA'!$C$25&lt;='ST BLOCCO 42'!Q94,'ST BLOCCO 42'!Q94,10000000000))</f>
        <v>10000000000</v>
      </c>
    </row>
    <row r="95" spans="1:40" ht="15" customHeight="1" x14ac:dyDescent="0.55000000000000004">
      <c r="A95" s="135">
        <v>20</v>
      </c>
      <c r="B95" s="65">
        <v>4</v>
      </c>
      <c r="C95" s="6">
        <f t="shared" ref="C95" si="96">A95+B95</f>
        <v>24</v>
      </c>
      <c r="D95" s="4">
        <v>273.60000000000002</v>
      </c>
      <c r="E95" s="4">
        <v>76.28</v>
      </c>
      <c r="F95" s="68">
        <v>860.34</v>
      </c>
      <c r="G95" s="68">
        <v>1340.38</v>
      </c>
      <c r="H95" s="68">
        <v>1922.34</v>
      </c>
      <c r="I95" s="68">
        <v>2655.42</v>
      </c>
      <c r="J95" s="68">
        <v>3225.22</v>
      </c>
      <c r="K95" s="68">
        <v>3789.3</v>
      </c>
      <c r="L95" s="68">
        <v>4449</v>
      </c>
      <c r="M95" s="68">
        <v>5101.3999999999996</v>
      </c>
      <c r="N95" s="68">
        <v>5845.08</v>
      </c>
      <c r="O95" s="68">
        <v>6579.02</v>
      </c>
      <c r="P95" s="68">
        <v>7398.36</v>
      </c>
      <c r="Q95" s="68">
        <v>8205.34</v>
      </c>
      <c r="R95" s="1"/>
      <c r="W95" s="135">
        <f t="shared" ref="W95" si="97">W22</f>
        <v>10000000000</v>
      </c>
      <c r="X95" s="65">
        <f t="shared" si="84"/>
        <v>10000000000</v>
      </c>
      <c r="Y95" s="6">
        <f t="shared" ref="Y95" si="98">W95+X95</f>
        <v>20000000000</v>
      </c>
      <c r="Z95" s="4">
        <f t="shared" si="79"/>
        <v>10000000000</v>
      </c>
      <c r="AB95" s="68">
        <f>IF($X$95=10000000000,10000000000,IF('SOLAI T2D SPA'!$C$25&lt;='ST BLOCCO 42'!F95,'ST BLOCCO 42'!F95,10000000000))</f>
        <v>10000000000</v>
      </c>
      <c r="AC95" s="68">
        <f>IF($X$95=10000000000,10000000000,IF('SOLAI T2D SPA'!$C$25&lt;='ST BLOCCO 42'!G95,'ST BLOCCO 42'!G95,10000000000))</f>
        <v>10000000000</v>
      </c>
      <c r="AD95" s="68">
        <f>IF($X$95=10000000000,10000000000,IF('SOLAI T2D SPA'!$C$25&lt;='ST BLOCCO 42'!H95,'ST BLOCCO 42'!H95,10000000000))</f>
        <v>10000000000</v>
      </c>
      <c r="AE95" s="68">
        <f>IF($X$95=10000000000,10000000000,IF('SOLAI T2D SPA'!$C$25&lt;='ST BLOCCO 42'!I95,'ST BLOCCO 42'!I95,10000000000))</f>
        <v>10000000000</v>
      </c>
      <c r="AF95" s="68">
        <f>IF($X$95=10000000000,10000000000,IF('SOLAI T2D SPA'!$C$25&lt;='ST BLOCCO 42'!J95,'ST BLOCCO 42'!J95,10000000000))</f>
        <v>10000000000</v>
      </c>
      <c r="AG95" s="68">
        <f>IF($X$95=10000000000,10000000000,IF('SOLAI T2D SPA'!$C$25&lt;='ST BLOCCO 42'!K95,'ST BLOCCO 42'!K95,10000000000))</f>
        <v>10000000000</v>
      </c>
      <c r="AH95" s="68">
        <f>IF($X$95=10000000000,10000000000,IF('SOLAI T2D SPA'!$C$25&lt;='ST BLOCCO 42'!L95,'ST BLOCCO 42'!L95,10000000000))</f>
        <v>10000000000</v>
      </c>
      <c r="AI95" s="68">
        <f>IF($X$95=10000000000,10000000000,IF('SOLAI T2D SPA'!$C$25&lt;='ST BLOCCO 42'!M95,'ST BLOCCO 42'!M95,10000000000))</f>
        <v>10000000000</v>
      </c>
      <c r="AJ95" s="68">
        <f>IF($X$95=10000000000,10000000000,IF('SOLAI T2D SPA'!$C$25&lt;='ST BLOCCO 42'!N95,'ST BLOCCO 42'!N95,10000000000))</f>
        <v>10000000000</v>
      </c>
      <c r="AK95" s="68">
        <f>IF($X$95=10000000000,10000000000,IF('SOLAI T2D SPA'!$C$25&lt;='ST BLOCCO 42'!O95,'ST BLOCCO 42'!O95,10000000000))</f>
        <v>10000000000</v>
      </c>
      <c r="AL95" s="68">
        <f>IF($X$95=10000000000,10000000000,IF('SOLAI T2D SPA'!$C$25&lt;='ST BLOCCO 42'!P95,'ST BLOCCO 42'!P95,10000000000))</f>
        <v>10000000000</v>
      </c>
      <c r="AM95" s="68">
        <f>IF($X$95=10000000000,10000000000,IF('SOLAI T2D SPA'!$C$25&lt;='ST BLOCCO 42'!Q95,'ST BLOCCO 42'!Q95,10000000000))</f>
        <v>10000000000</v>
      </c>
    </row>
    <row r="96" spans="1:40" ht="15" customHeight="1" x14ac:dyDescent="0.55000000000000004">
      <c r="A96" s="135"/>
      <c r="B96" s="65">
        <v>5</v>
      </c>
      <c r="C96" s="6">
        <f t="shared" ref="C96" si="99">A95+B96</f>
        <v>25</v>
      </c>
      <c r="D96" s="4">
        <v>298.60000000000002</v>
      </c>
      <c r="E96" s="4">
        <v>86.28</v>
      </c>
      <c r="F96" s="68">
        <v>899.58</v>
      </c>
      <c r="G96" s="68">
        <v>1401.6</v>
      </c>
      <c r="H96" s="68">
        <v>2010.68</v>
      </c>
      <c r="I96" s="68">
        <v>2778.32</v>
      </c>
      <c r="J96" s="68">
        <v>3375.16</v>
      </c>
      <c r="K96" s="68">
        <v>3966.3</v>
      </c>
      <c r="L96" s="68">
        <v>4658.3</v>
      </c>
      <c r="M96" s="68">
        <v>5342.58</v>
      </c>
      <c r="N96" s="68">
        <v>6122.78</v>
      </c>
      <c r="O96" s="68">
        <v>6893.86</v>
      </c>
      <c r="P96" s="68">
        <v>7755.04</v>
      </c>
      <c r="Q96" s="68">
        <v>8603.9</v>
      </c>
      <c r="R96" s="1"/>
      <c r="W96" s="135"/>
      <c r="X96" s="65">
        <f t="shared" si="84"/>
        <v>10000000000</v>
      </c>
      <c r="Y96" s="6">
        <f t="shared" ref="Y96" si="100">W95+X96</f>
        <v>20000000000</v>
      </c>
      <c r="Z96" s="4">
        <f t="shared" si="79"/>
        <v>10000000000</v>
      </c>
      <c r="AB96" s="68">
        <f>IF($X$96=10000000000,10000000000,IF('SOLAI T2D SPA'!$C$25&lt;='ST BLOCCO 42'!F96,'ST BLOCCO 42'!F96,10000000000))</f>
        <v>10000000000</v>
      </c>
      <c r="AC96" s="68">
        <f>IF($X$96=10000000000,10000000000,IF('SOLAI T2D SPA'!$C$25&lt;='ST BLOCCO 42'!G96,'ST BLOCCO 42'!G96,10000000000))</f>
        <v>10000000000</v>
      </c>
      <c r="AD96" s="68">
        <f>IF($X$96=10000000000,10000000000,IF('SOLAI T2D SPA'!$C$25&lt;='ST BLOCCO 42'!H96,'ST BLOCCO 42'!H96,10000000000))</f>
        <v>10000000000</v>
      </c>
      <c r="AE96" s="68">
        <f>IF($X$96=10000000000,10000000000,IF('SOLAI T2D SPA'!$C$25&lt;='ST BLOCCO 42'!I96,'ST BLOCCO 42'!I96,10000000000))</f>
        <v>10000000000</v>
      </c>
      <c r="AF96" s="68">
        <f>IF($X$96=10000000000,10000000000,IF('SOLAI T2D SPA'!$C$25&lt;='ST BLOCCO 42'!J96,'ST BLOCCO 42'!J96,10000000000))</f>
        <v>10000000000</v>
      </c>
      <c r="AG96" s="68">
        <f>IF($X$96=10000000000,10000000000,IF('SOLAI T2D SPA'!$C$25&lt;='ST BLOCCO 42'!K96,'ST BLOCCO 42'!K96,10000000000))</f>
        <v>10000000000</v>
      </c>
      <c r="AH96" s="68">
        <f>IF($X$96=10000000000,10000000000,IF('SOLAI T2D SPA'!$C$25&lt;='ST BLOCCO 42'!L96,'ST BLOCCO 42'!L96,10000000000))</f>
        <v>10000000000</v>
      </c>
      <c r="AI96" s="68">
        <f>IF($X$96=10000000000,10000000000,IF('SOLAI T2D SPA'!$C$25&lt;='ST BLOCCO 42'!M96,'ST BLOCCO 42'!M96,10000000000))</f>
        <v>10000000000</v>
      </c>
      <c r="AJ96" s="68">
        <f>IF($X$96=10000000000,10000000000,IF('SOLAI T2D SPA'!$C$25&lt;='ST BLOCCO 42'!N96,'ST BLOCCO 42'!N96,10000000000))</f>
        <v>10000000000</v>
      </c>
      <c r="AK96" s="68">
        <f>IF($X$96=10000000000,10000000000,IF('SOLAI T2D SPA'!$C$25&lt;='ST BLOCCO 42'!O96,'ST BLOCCO 42'!O96,10000000000))</f>
        <v>10000000000</v>
      </c>
      <c r="AL96" s="68">
        <f>IF($X$96=10000000000,10000000000,IF('SOLAI T2D SPA'!$C$25&lt;='ST BLOCCO 42'!P96,'ST BLOCCO 42'!P96,10000000000))</f>
        <v>10000000000</v>
      </c>
      <c r="AM96" s="68">
        <f>IF($X$96=10000000000,10000000000,IF('SOLAI T2D SPA'!$C$25&lt;='ST BLOCCO 42'!Q96,'ST BLOCCO 42'!Q96,10000000000))</f>
        <v>10000000000</v>
      </c>
    </row>
    <row r="97" spans="1:41" ht="15" customHeight="1" x14ac:dyDescent="0.55000000000000004">
      <c r="A97" s="135">
        <v>22</v>
      </c>
      <c r="B97" s="65">
        <v>4</v>
      </c>
      <c r="C97" s="6">
        <f t="shared" ref="C97" si="101">A97+B97</f>
        <v>26</v>
      </c>
      <c r="D97" s="4">
        <v>290</v>
      </c>
      <c r="E97" s="4">
        <v>81.72</v>
      </c>
      <c r="F97" s="68">
        <v>938.82</v>
      </c>
      <c r="G97" s="68">
        <v>1462.88</v>
      </c>
      <c r="H97" s="68">
        <v>2099.14</v>
      </c>
      <c r="I97" s="68">
        <v>2901.06</v>
      </c>
      <c r="J97" s="68">
        <v>3525.04</v>
      </c>
      <c r="K97" s="68">
        <v>4143.3</v>
      </c>
      <c r="L97" s="68">
        <v>4867.22</v>
      </c>
      <c r="M97" s="68">
        <v>5583.42</v>
      </c>
      <c r="N97" s="68">
        <v>6400.86</v>
      </c>
      <c r="O97" s="68">
        <v>7208.56</v>
      </c>
      <c r="P97" s="68">
        <v>8110.96</v>
      </c>
      <c r="Q97" s="68">
        <v>9001.7999999999993</v>
      </c>
      <c r="R97" s="1"/>
      <c r="W97" s="135">
        <f t="shared" ref="W97" si="102">W24</f>
        <v>10000000000</v>
      </c>
      <c r="X97" s="65">
        <f t="shared" si="84"/>
        <v>10000000000</v>
      </c>
      <c r="Y97" s="6">
        <f t="shared" ref="Y97" si="103">W97+X97</f>
        <v>20000000000</v>
      </c>
      <c r="Z97" s="4">
        <f t="shared" si="79"/>
        <v>10000000000</v>
      </c>
      <c r="AB97" s="68">
        <f>IF($X$97=10000000000,10000000000,IF('SOLAI T2D SPA'!$C$25&lt;='ST BLOCCO 42'!F97,'ST BLOCCO 42'!F97,10000000000))</f>
        <v>10000000000</v>
      </c>
      <c r="AC97" s="68">
        <f>IF($X$97=10000000000,10000000000,IF('SOLAI T2D SPA'!$C$25&lt;='ST BLOCCO 42'!G97,'ST BLOCCO 42'!G97,10000000000))</f>
        <v>10000000000</v>
      </c>
      <c r="AD97" s="68">
        <f>IF($X$97=10000000000,10000000000,IF('SOLAI T2D SPA'!$C$25&lt;='ST BLOCCO 42'!H97,'ST BLOCCO 42'!H97,10000000000))</f>
        <v>10000000000</v>
      </c>
      <c r="AE97" s="68">
        <f>IF($X$97=10000000000,10000000000,IF('SOLAI T2D SPA'!$C$25&lt;='ST BLOCCO 42'!I97,'ST BLOCCO 42'!I97,10000000000))</f>
        <v>10000000000</v>
      </c>
      <c r="AF97" s="68">
        <f>IF($X$97=10000000000,10000000000,IF('SOLAI T2D SPA'!$C$25&lt;='ST BLOCCO 42'!J97,'ST BLOCCO 42'!J97,10000000000))</f>
        <v>10000000000</v>
      </c>
      <c r="AG97" s="68">
        <f>IF($X$97=10000000000,10000000000,IF('SOLAI T2D SPA'!$C$25&lt;='ST BLOCCO 42'!K97,'ST BLOCCO 42'!K97,10000000000))</f>
        <v>10000000000</v>
      </c>
      <c r="AH97" s="68">
        <f>IF($X$97=10000000000,10000000000,IF('SOLAI T2D SPA'!$C$25&lt;='ST BLOCCO 42'!L97,'ST BLOCCO 42'!L97,10000000000))</f>
        <v>10000000000</v>
      </c>
      <c r="AI97" s="68">
        <f>IF($X$97=10000000000,10000000000,IF('SOLAI T2D SPA'!$C$25&lt;='ST BLOCCO 42'!M97,'ST BLOCCO 42'!M97,10000000000))</f>
        <v>10000000000</v>
      </c>
      <c r="AJ97" s="68">
        <f>IF($X$97=10000000000,10000000000,IF('SOLAI T2D SPA'!$C$25&lt;='ST BLOCCO 42'!N97,'ST BLOCCO 42'!N97,10000000000))</f>
        <v>10000000000</v>
      </c>
      <c r="AK97" s="68">
        <f>IF($X$97=10000000000,10000000000,IF('SOLAI T2D SPA'!$C$25&lt;='ST BLOCCO 42'!O97,'ST BLOCCO 42'!O97,10000000000))</f>
        <v>10000000000</v>
      </c>
      <c r="AL97" s="68">
        <f>IF($X$97=10000000000,10000000000,IF('SOLAI T2D SPA'!$C$25&lt;='ST BLOCCO 42'!P97,'ST BLOCCO 42'!P97,10000000000))</f>
        <v>10000000000</v>
      </c>
      <c r="AM97" s="68">
        <f>IF($X$97=10000000000,10000000000,IF('SOLAI T2D SPA'!$C$25&lt;='ST BLOCCO 42'!Q97,'ST BLOCCO 42'!Q97,10000000000))</f>
        <v>10000000000</v>
      </c>
    </row>
    <row r="98" spans="1:41" ht="15" customHeight="1" x14ac:dyDescent="0.55000000000000004">
      <c r="A98" s="135"/>
      <c r="B98" s="65">
        <v>5</v>
      </c>
      <c r="C98" s="6">
        <f t="shared" ref="C98" si="104">A97+B98</f>
        <v>27</v>
      </c>
      <c r="D98" s="4">
        <v>315</v>
      </c>
      <c r="E98" s="4">
        <v>91.719999999999985</v>
      </c>
      <c r="F98" s="68">
        <v>978.02</v>
      </c>
      <c r="G98" s="68">
        <v>1524.2</v>
      </c>
      <c r="H98" s="68">
        <v>2187.44</v>
      </c>
      <c r="I98" s="68">
        <v>3023.66</v>
      </c>
      <c r="J98" s="68">
        <v>3675.18</v>
      </c>
      <c r="K98" s="68">
        <v>4320.62</v>
      </c>
      <c r="L98" s="68">
        <v>5076.18</v>
      </c>
      <c r="M98" s="68">
        <v>5824.36</v>
      </c>
      <c r="N98" s="68">
        <v>6678.56</v>
      </c>
      <c r="O98" s="68">
        <v>7523</v>
      </c>
      <c r="P98" s="68">
        <v>8467.5400000000009</v>
      </c>
      <c r="Q98" s="68">
        <v>9399.7000000000007</v>
      </c>
      <c r="R98" s="1"/>
      <c r="W98" s="135"/>
      <c r="X98" s="65">
        <f t="shared" si="84"/>
        <v>10000000000</v>
      </c>
      <c r="Y98" s="6">
        <f t="shared" ref="Y98" si="105">W97+X98</f>
        <v>20000000000</v>
      </c>
      <c r="Z98" s="4">
        <f t="shared" si="79"/>
        <v>10000000000</v>
      </c>
      <c r="AB98" s="68">
        <f>IF($X$98=10000000000,10000000000,IF('SOLAI T2D SPA'!$C$25&lt;='ST BLOCCO 42'!F98,'ST BLOCCO 42'!F98,10000000000))</f>
        <v>10000000000</v>
      </c>
      <c r="AC98" s="68">
        <f>IF($X$98=10000000000,10000000000,IF('SOLAI T2D SPA'!$C$25&lt;='ST BLOCCO 42'!G98,'ST BLOCCO 42'!G98,10000000000))</f>
        <v>10000000000</v>
      </c>
      <c r="AD98" s="68">
        <f>IF($X$98=10000000000,10000000000,IF('SOLAI T2D SPA'!$C$25&lt;='ST BLOCCO 42'!H98,'ST BLOCCO 42'!H98,10000000000))</f>
        <v>10000000000</v>
      </c>
      <c r="AE98" s="68">
        <f>IF($X$98=10000000000,10000000000,IF('SOLAI T2D SPA'!$C$25&lt;='ST BLOCCO 42'!I98,'ST BLOCCO 42'!I98,10000000000))</f>
        <v>10000000000</v>
      </c>
      <c r="AF98" s="68">
        <f>IF($X$98=10000000000,10000000000,IF('SOLAI T2D SPA'!$C$25&lt;='ST BLOCCO 42'!J98,'ST BLOCCO 42'!J98,10000000000))</f>
        <v>10000000000</v>
      </c>
      <c r="AG98" s="68">
        <f>IF($X$98=10000000000,10000000000,IF('SOLAI T2D SPA'!$C$25&lt;='ST BLOCCO 42'!K98,'ST BLOCCO 42'!K98,10000000000))</f>
        <v>10000000000</v>
      </c>
      <c r="AH98" s="68">
        <f>IF($X$98=10000000000,10000000000,IF('SOLAI T2D SPA'!$C$25&lt;='ST BLOCCO 42'!L98,'ST BLOCCO 42'!L98,10000000000))</f>
        <v>10000000000</v>
      </c>
      <c r="AI98" s="68">
        <f>IF($X$98=10000000000,10000000000,IF('SOLAI T2D SPA'!$C$25&lt;='ST BLOCCO 42'!M98,'ST BLOCCO 42'!M98,10000000000))</f>
        <v>10000000000</v>
      </c>
      <c r="AJ98" s="68">
        <f>IF($X$98=10000000000,10000000000,IF('SOLAI T2D SPA'!$C$25&lt;='ST BLOCCO 42'!N98,'ST BLOCCO 42'!N98,10000000000))</f>
        <v>10000000000</v>
      </c>
      <c r="AK98" s="68">
        <f>IF($X$98=10000000000,10000000000,IF('SOLAI T2D SPA'!$C$25&lt;='ST BLOCCO 42'!O98,'ST BLOCCO 42'!O98,10000000000))</f>
        <v>10000000000</v>
      </c>
      <c r="AL98" s="68">
        <f>IF($X$98=10000000000,10000000000,IF('SOLAI T2D SPA'!$C$25&lt;='ST BLOCCO 42'!P98,'ST BLOCCO 42'!P98,10000000000))</f>
        <v>10000000000</v>
      </c>
      <c r="AM98" s="68">
        <f>IF($X$98=10000000000,10000000000,IF('SOLAI T2D SPA'!$C$25&lt;='ST BLOCCO 42'!Q98,'ST BLOCCO 42'!Q98,10000000000))</f>
        <v>10000000000</v>
      </c>
    </row>
    <row r="99" spans="1:41" ht="15" customHeight="1" x14ac:dyDescent="0.55000000000000004">
      <c r="A99" s="135">
        <v>24</v>
      </c>
      <c r="B99" s="65">
        <v>4</v>
      </c>
      <c r="C99" s="6">
        <f t="shared" ref="C99" si="106">A99+B99</f>
        <v>28</v>
      </c>
      <c r="D99" s="4">
        <v>305.60000000000002</v>
      </c>
      <c r="E99" s="4">
        <v>85.08</v>
      </c>
      <c r="F99" s="68">
        <v>1017.3</v>
      </c>
      <c r="G99" s="68">
        <v>1585.4</v>
      </c>
      <c r="H99" s="68">
        <v>2275.54</v>
      </c>
      <c r="I99" s="68">
        <v>3146.42</v>
      </c>
      <c r="J99" s="68">
        <v>3825.14</v>
      </c>
      <c r="K99" s="68">
        <v>4497.5</v>
      </c>
      <c r="L99" s="68">
        <v>5285.08</v>
      </c>
      <c r="M99" s="68">
        <v>6065.38</v>
      </c>
      <c r="N99" s="68">
        <v>6956.44</v>
      </c>
      <c r="O99" s="68">
        <v>7837.72</v>
      </c>
      <c r="P99" s="68">
        <v>8824.7000000000007</v>
      </c>
      <c r="Q99" s="68">
        <v>9798.44</v>
      </c>
      <c r="R99" s="1"/>
      <c r="W99" s="135">
        <f t="shared" ref="W99" si="107">W26</f>
        <v>10000000000</v>
      </c>
      <c r="X99" s="65">
        <f t="shared" si="84"/>
        <v>10000000000</v>
      </c>
      <c r="Y99" s="6">
        <f t="shared" ref="Y99" si="108">W99+X99</f>
        <v>20000000000</v>
      </c>
      <c r="Z99" s="4">
        <f t="shared" si="79"/>
        <v>10000000000</v>
      </c>
      <c r="AB99" s="68">
        <f>IF($X$99=10000000000,10000000000,IF('SOLAI T2D SPA'!$C$25&lt;='ST BLOCCO 42'!F99,'ST BLOCCO 42'!F99,10000000000))</f>
        <v>10000000000</v>
      </c>
      <c r="AC99" s="68">
        <f>IF($X$99=10000000000,10000000000,IF('SOLAI T2D SPA'!$C$25&lt;='ST BLOCCO 42'!G99,'ST BLOCCO 42'!G99,10000000000))</f>
        <v>10000000000</v>
      </c>
      <c r="AD99" s="68">
        <f>IF($X$99=10000000000,10000000000,IF('SOLAI T2D SPA'!$C$25&lt;='ST BLOCCO 42'!H99,'ST BLOCCO 42'!H99,10000000000))</f>
        <v>10000000000</v>
      </c>
      <c r="AE99" s="68">
        <f>IF($X$99=10000000000,10000000000,IF('SOLAI T2D SPA'!$C$25&lt;='ST BLOCCO 42'!I99,'ST BLOCCO 42'!I99,10000000000))</f>
        <v>10000000000</v>
      </c>
      <c r="AF99" s="68">
        <f>IF($X$99=10000000000,10000000000,IF('SOLAI T2D SPA'!$C$25&lt;='ST BLOCCO 42'!J99,'ST BLOCCO 42'!J99,10000000000))</f>
        <v>10000000000</v>
      </c>
      <c r="AG99" s="68">
        <f>IF($X$99=10000000000,10000000000,IF('SOLAI T2D SPA'!$C$25&lt;='ST BLOCCO 42'!K99,'ST BLOCCO 42'!K99,10000000000))</f>
        <v>10000000000</v>
      </c>
      <c r="AH99" s="68">
        <f>IF($X$99=10000000000,10000000000,IF('SOLAI T2D SPA'!$C$25&lt;='ST BLOCCO 42'!L99,'ST BLOCCO 42'!L99,10000000000))</f>
        <v>10000000000</v>
      </c>
      <c r="AI99" s="68">
        <f>IF($X$99=10000000000,10000000000,IF('SOLAI T2D SPA'!$C$25&lt;='ST BLOCCO 42'!M99,'ST BLOCCO 42'!M99,10000000000))</f>
        <v>10000000000</v>
      </c>
      <c r="AJ99" s="68">
        <f>IF($X$99=10000000000,10000000000,IF('SOLAI T2D SPA'!$C$25&lt;='ST BLOCCO 42'!N99,'ST BLOCCO 42'!N99,10000000000))</f>
        <v>10000000000</v>
      </c>
      <c r="AK99" s="68">
        <f>IF($X$99=10000000000,10000000000,IF('SOLAI T2D SPA'!$C$25&lt;='ST BLOCCO 42'!O99,'ST BLOCCO 42'!O99,10000000000))</f>
        <v>10000000000</v>
      </c>
      <c r="AL99" s="68">
        <f>IF($X$99=10000000000,10000000000,IF('SOLAI T2D SPA'!$C$25&lt;='ST BLOCCO 42'!P99,'ST BLOCCO 42'!P99,10000000000))</f>
        <v>10000000000</v>
      </c>
      <c r="AM99" s="68">
        <f>IF($X$99=10000000000,10000000000,IF('SOLAI T2D SPA'!$C$25&lt;='ST BLOCCO 42'!Q99,'ST BLOCCO 42'!Q99,10000000000))</f>
        <v>10000000000</v>
      </c>
    </row>
    <row r="100" spans="1:41" ht="15" customHeight="1" x14ac:dyDescent="0.55000000000000004">
      <c r="A100" s="135"/>
      <c r="B100" s="65">
        <v>5</v>
      </c>
      <c r="C100" s="6">
        <f t="shared" ref="C100" si="109">A99+B100</f>
        <v>29</v>
      </c>
      <c r="D100" s="4">
        <v>330.6</v>
      </c>
      <c r="E100" s="4">
        <v>95.08</v>
      </c>
      <c r="F100" s="68">
        <v>1056.54</v>
      </c>
      <c r="G100" s="68">
        <v>1646.82</v>
      </c>
      <c r="H100" s="68">
        <v>2364.04</v>
      </c>
      <c r="I100" s="68">
        <v>3269.32</v>
      </c>
      <c r="J100" s="68">
        <v>3974.6</v>
      </c>
      <c r="K100" s="68">
        <v>4674.66</v>
      </c>
      <c r="L100" s="68">
        <v>5493.9</v>
      </c>
      <c r="M100" s="68">
        <v>6306.36</v>
      </c>
      <c r="N100" s="68">
        <v>7234.38</v>
      </c>
      <c r="O100" s="68">
        <v>8152.64</v>
      </c>
      <c r="P100" s="68">
        <v>9180.4</v>
      </c>
      <c r="Q100" s="68">
        <v>10196.74</v>
      </c>
      <c r="R100" s="1"/>
      <c r="W100" s="135"/>
      <c r="X100" s="65">
        <f t="shared" si="84"/>
        <v>10000000000</v>
      </c>
      <c r="Y100" s="6">
        <f t="shared" ref="Y100" si="110">W99+X100</f>
        <v>20000000000</v>
      </c>
      <c r="Z100" s="4">
        <f t="shared" si="79"/>
        <v>10000000000</v>
      </c>
      <c r="AB100" s="68">
        <f>IF($X$100=10000000000,10000000000,IF('SOLAI T2D SPA'!$C$25&lt;='ST BLOCCO 42'!F100,'ST BLOCCO 42'!F100,10000000000))</f>
        <v>10000000000</v>
      </c>
      <c r="AC100" s="68">
        <f>IF($X$100=10000000000,10000000000,IF('SOLAI T2D SPA'!$C$25&lt;='ST BLOCCO 42'!G100,'ST BLOCCO 42'!G100,10000000000))</f>
        <v>10000000000</v>
      </c>
      <c r="AD100" s="68">
        <f>IF($X$100=10000000000,10000000000,IF('SOLAI T2D SPA'!$C$25&lt;='ST BLOCCO 42'!H100,'ST BLOCCO 42'!H100,10000000000))</f>
        <v>10000000000</v>
      </c>
      <c r="AE100" s="68">
        <f>IF($X$100=10000000000,10000000000,IF('SOLAI T2D SPA'!$C$25&lt;='ST BLOCCO 42'!I100,'ST BLOCCO 42'!I100,10000000000))</f>
        <v>10000000000</v>
      </c>
      <c r="AF100" s="68">
        <f>IF($X$100=10000000000,10000000000,IF('SOLAI T2D SPA'!$C$25&lt;='ST BLOCCO 42'!J100,'ST BLOCCO 42'!J100,10000000000))</f>
        <v>10000000000</v>
      </c>
      <c r="AG100" s="68">
        <f>IF($X$100=10000000000,10000000000,IF('SOLAI T2D SPA'!$C$25&lt;='ST BLOCCO 42'!K100,'ST BLOCCO 42'!K100,10000000000))</f>
        <v>10000000000</v>
      </c>
      <c r="AH100" s="68">
        <f>IF($X$100=10000000000,10000000000,IF('SOLAI T2D SPA'!$C$25&lt;='ST BLOCCO 42'!L100,'ST BLOCCO 42'!L100,10000000000))</f>
        <v>10000000000</v>
      </c>
      <c r="AI100" s="68">
        <f>IF($X$100=10000000000,10000000000,IF('SOLAI T2D SPA'!$C$25&lt;='ST BLOCCO 42'!M100,'ST BLOCCO 42'!M100,10000000000))</f>
        <v>10000000000</v>
      </c>
      <c r="AJ100" s="68">
        <f>IF($X$100=10000000000,10000000000,IF('SOLAI T2D SPA'!$C$25&lt;='ST BLOCCO 42'!N100,'ST BLOCCO 42'!N100,10000000000))</f>
        <v>10000000000</v>
      </c>
      <c r="AK100" s="68">
        <f>IF($X$100=10000000000,10000000000,IF('SOLAI T2D SPA'!$C$25&lt;='ST BLOCCO 42'!O100,'ST BLOCCO 42'!O100,10000000000))</f>
        <v>10000000000</v>
      </c>
      <c r="AL100" s="68">
        <f>IF($X$100=10000000000,10000000000,IF('SOLAI T2D SPA'!$C$25&lt;='ST BLOCCO 42'!P100,'ST BLOCCO 42'!P100,10000000000))</f>
        <v>10000000000</v>
      </c>
      <c r="AM100" s="68">
        <f>IF($X$100=10000000000,10000000000,IF('SOLAI T2D SPA'!$C$25&lt;='ST BLOCCO 42'!Q100,'ST BLOCCO 42'!Q100,10000000000))</f>
        <v>10000000000</v>
      </c>
    </row>
    <row r="101" spans="1:41" ht="15" customHeight="1" x14ac:dyDescent="0.55000000000000004">
      <c r="A101" s="135">
        <v>30</v>
      </c>
      <c r="B101" s="65">
        <v>4</v>
      </c>
      <c r="C101" s="6">
        <f t="shared" ref="C101" si="111">A101+B101</f>
        <v>34</v>
      </c>
      <c r="D101" s="4">
        <v>350</v>
      </c>
      <c r="E101" s="4">
        <v>99.32</v>
      </c>
      <c r="F101" s="68">
        <v>1252.76</v>
      </c>
      <c r="G101" s="68">
        <v>1953.4</v>
      </c>
      <c r="H101" s="68">
        <v>2805.56</v>
      </c>
      <c r="I101" s="68">
        <v>3882.82</v>
      </c>
      <c r="J101" s="68">
        <v>4723.7</v>
      </c>
      <c r="K101" s="68">
        <v>5559.54</v>
      </c>
      <c r="L101" s="68">
        <v>6538.84</v>
      </c>
      <c r="M101" s="68">
        <v>7511.46</v>
      </c>
      <c r="N101" s="68">
        <v>8623.34</v>
      </c>
      <c r="O101" s="68">
        <v>9726.2999999999993</v>
      </c>
      <c r="P101" s="68">
        <v>10963.38</v>
      </c>
      <c r="Q101" s="68">
        <v>12188</v>
      </c>
      <c r="R101" s="1"/>
      <c r="W101" s="135">
        <f t="shared" ref="W101" si="112">W28</f>
        <v>10000000000</v>
      </c>
      <c r="X101" s="65">
        <f t="shared" si="84"/>
        <v>10000000000</v>
      </c>
      <c r="Y101" s="6">
        <f t="shared" ref="Y101" si="113">W101+X101</f>
        <v>20000000000</v>
      </c>
      <c r="Z101" s="4">
        <f t="shared" si="79"/>
        <v>10000000000</v>
      </c>
      <c r="AB101" s="68">
        <f>IF($X$101=10000000000,10000000000,IF('SOLAI T2D SPA'!$C$25&lt;='ST BLOCCO 42'!F101,'ST BLOCCO 42'!F101,10000000000))</f>
        <v>10000000000</v>
      </c>
      <c r="AC101" s="68">
        <f>IF($X$101=10000000000,10000000000,IF('SOLAI T2D SPA'!$C$25&lt;='ST BLOCCO 42'!G101,'ST BLOCCO 42'!G101,10000000000))</f>
        <v>10000000000</v>
      </c>
      <c r="AD101" s="68">
        <f>IF($X$101=10000000000,10000000000,IF('SOLAI T2D SPA'!$C$25&lt;='ST BLOCCO 42'!H101,'ST BLOCCO 42'!H101,10000000000))</f>
        <v>10000000000</v>
      </c>
      <c r="AE101" s="68">
        <f>IF($X$101=10000000000,10000000000,IF('SOLAI T2D SPA'!$C$25&lt;='ST BLOCCO 42'!I101,'ST BLOCCO 42'!I101,10000000000))</f>
        <v>10000000000</v>
      </c>
      <c r="AF101" s="68">
        <f>IF($X$101=10000000000,10000000000,IF('SOLAI T2D SPA'!$C$25&lt;='ST BLOCCO 42'!J101,'ST BLOCCO 42'!J101,10000000000))</f>
        <v>10000000000</v>
      </c>
      <c r="AG101" s="68">
        <f>IF($X$101=10000000000,10000000000,IF('SOLAI T2D SPA'!$C$25&lt;='ST BLOCCO 42'!K101,'ST BLOCCO 42'!K101,10000000000))</f>
        <v>10000000000</v>
      </c>
      <c r="AH101" s="68">
        <f>IF($X$101=10000000000,10000000000,IF('SOLAI T2D SPA'!$C$25&lt;='ST BLOCCO 42'!L101,'ST BLOCCO 42'!L101,10000000000))</f>
        <v>10000000000</v>
      </c>
      <c r="AI101" s="68">
        <f>IF($X$101=10000000000,10000000000,IF('SOLAI T2D SPA'!$C$25&lt;='ST BLOCCO 42'!M101,'ST BLOCCO 42'!M101,10000000000))</f>
        <v>10000000000</v>
      </c>
      <c r="AJ101" s="68">
        <f>IF($X$101=10000000000,10000000000,IF('SOLAI T2D SPA'!$C$25&lt;='ST BLOCCO 42'!N101,'ST BLOCCO 42'!N101,10000000000))</f>
        <v>10000000000</v>
      </c>
      <c r="AK101" s="68">
        <f>IF($X$101=10000000000,10000000000,IF('SOLAI T2D SPA'!$C$25&lt;='ST BLOCCO 42'!O101,'ST BLOCCO 42'!O101,10000000000))</f>
        <v>10000000000</v>
      </c>
      <c r="AL101" s="68">
        <f>IF($X$101=10000000000,10000000000,IF('SOLAI T2D SPA'!$C$25&lt;='ST BLOCCO 42'!P101,'ST BLOCCO 42'!P101,10000000000))</f>
        <v>10000000000</v>
      </c>
      <c r="AM101" s="68">
        <f>IF($X$101=10000000000,10000000000,IF('SOLAI T2D SPA'!$C$25&lt;='ST BLOCCO 42'!Q101,'ST BLOCCO 42'!Q101,10000000000))</f>
        <v>10000000000</v>
      </c>
    </row>
    <row r="102" spans="1:41" ht="15" customHeight="1" thickBot="1" x14ac:dyDescent="0.6">
      <c r="A102" s="135"/>
      <c r="B102" s="65">
        <v>5</v>
      </c>
      <c r="C102" s="6">
        <f t="shared" ref="C102" si="114">A101+B102</f>
        <v>35</v>
      </c>
      <c r="D102" s="4">
        <v>375</v>
      </c>
      <c r="E102" s="4">
        <v>109.31999999999998</v>
      </c>
      <c r="F102" s="68">
        <v>1291.98</v>
      </c>
      <c r="G102" s="68">
        <v>2014.6</v>
      </c>
      <c r="H102" s="68">
        <v>2893.86</v>
      </c>
      <c r="I102" s="68">
        <v>4005.92</v>
      </c>
      <c r="J102" s="68">
        <v>4873.46</v>
      </c>
      <c r="K102" s="68">
        <v>5735.74</v>
      </c>
      <c r="L102" s="68">
        <v>6747.92</v>
      </c>
      <c r="M102" s="68">
        <v>7751.64</v>
      </c>
      <c r="N102" s="68">
        <v>8901</v>
      </c>
      <c r="O102" s="68">
        <v>10040.58</v>
      </c>
      <c r="P102" s="68">
        <v>11320.04</v>
      </c>
      <c r="Q102" s="68">
        <v>12585.88</v>
      </c>
      <c r="R102" s="1"/>
      <c r="W102" s="135"/>
      <c r="X102" s="65">
        <f t="shared" si="84"/>
        <v>10000000000</v>
      </c>
      <c r="Y102" s="6">
        <f t="shared" ref="Y102" si="115">W101+X102</f>
        <v>20000000000</v>
      </c>
      <c r="Z102" s="4">
        <f t="shared" si="79"/>
        <v>10000000000</v>
      </c>
      <c r="AB102" s="68">
        <f>IF($X$102=10000000000,10000000000,IF('SOLAI T2D SPA'!$C$25&lt;='ST BLOCCO 42'!F102,'ST BLOCCO 42'!F102,10000000000))</f>
        <v>10000000000</v>
      </c>
      <c r="AC102" s="68">
        <f>IF($X$102=10000000000,10000000000,IF('SOLAI T2D SPA'!$C$25&lt;='ST BLOCCO 42'!G102,'ST BLOCCO 42'!G102,10000000000))</f>
        <v>10000000000</v>
      </c>
      <c r="AD102" s="68">
        <f>IF($X$102=10000000000,10000000000,IF('SOLAI T2D SPA'!$C$25&lt;='ST BLOCCO 42'!H102,'ST BLOCCO 42'!H102,10000000000))</f>
        <v>10000000000</v>
      </c>
      <c r="AE102" s="68">
        <f>IF($X$102=10000000000,10000000000,IF('SOLAI T2D SPA'!$C$25&lt;='ST BLOCCO 42'!I102,'ST BLOCCO 42'!I102,10000000000))</f>
        <v>10000000000</v>
      </c>
      <c r="AF102" s="68">
        <f>IF($X$102=10000000000,10000000000,IF('SOLAI T2D SPA'!$C$25&lt;='ST BLOCCO 42'!J102,'ST BLOCCO 42'!J102,10000000000))</f>
        <v>10000000000</v>
      </c>
      <c r="AG102" s="68">
        <f>IF($X$102=10000000000,10000000000,IF('SOLAI T2D SPA'!$C$25&lt;='ST BLOCCO 42'!K102,'ST BLOCCO 42'!K102,10000000000))</f>
        <v>10000000000</v>
      </c>
      <c r="AH102" s="68">
        <f>IF($X$102=10000000000,10000000000,IF('SOLAI T2D SPA'!$C$25&lt;='ST BLOCCO 42'!L102,'ST BLOCCO 42'!L102,10000000000))</f>
        <v>10000000000</v>
      </c>
      <c r="AI102" s="68">
        <f>IF($X$102=10000000000,10000000000,IF('SOLAI T2D SPA'!$C$25&lt;='ST BLOCCO 42'!M102,'ST BLOCCO 42'!M102,10000000000))</f>
        <v>10000000000</v>
      </c>
      <c r="AJ102" s="68">
        <f>IF($X$102=10000000000,10000000000,IF('SOLAI T2D SPA'!$C$25&lt;='ST BLOCCO 42'!N102,'ST BLOCCO 42'!N102,10000000000))</f>
        <v>10000000000</v>
      </c>
      <c r="AK102" s="68">
        <f>IF($X$102=10000000000,10000000000,IF('SOLAI T2D SPA'!$C$25&lt;='ST BLOCCO 42'!O102,'ST BLOCCO 42'!O102,10000000000))</f>
        <v>10000000000</v>
      </c>
      <c r="AL102" s="68">
        <f>IF($X$102=10000000000,10000000000,IF('SOLAI T2D SPA'!$C$25&lt;='ST BLOCCO 42'!P102,'ST BLOCCO 42'!P102,10000000000))</f>
        <v>10000000000</v>
      </c>
      <c r="AM102" s="68">
        <f>IF($X$102=10000000000,10000000000,IF('SOLAI T2D SPA'!$C$25&lt;='ST BLOCCO 42'!Q102,'ST BLOCCO 42'!Q102,10000000000))</f>
        <v>10000000000</v>
      </c>
    </row>
    <row r="103" spans="1:41" ht="40" customHeight="1" thickBot="1" x14ac:dyDescent="0.6">
      <c r="B103" s="2"/>
      <c r="R103" s="1"/>
      <c r="W103" s="26">
        <f>MIN(W87:W102)</f>
        <v>10000000000</v>
      </c>
      <c r="X103" s="26">
        <f t="shared" ref="X103:Z103" si="116">MIN(X87:X102)</f>
        <v>10000000000</v>
      </c>
      <c r="Y103" s="26">
        <f t="shared" si="116"/>
        <v>20000000000</v>
      </c>
      <c r="Z103" s="26">
        <f t="shared" si="116"/>
        <v>10000000000</v>
      </c>
      <c r="AB103" s="31">
        <f>MIN(AB87:AB102)</f>
        <v>10000000000</v>
      </c>
      <c r="AC103" s="2">
        <f t="shared" ref="AC103:AM103" si="117">MIN(AC87:AC102)</f>
        <v>10000000000</v>
      </c>
      <c r="AD103" s="2">
        <f t="shared" si="117"/>
        <v>10000000000</v>
      </c>
      <c r="AE103" s="2">
        <f t="shared" si="117"/>
        <v>10000000000</v>
      </c>
      <c r="AF103" s="2">
        <f t="shared" si="117"/>
        <v>10000000000</v>
      </c>
      <c r="AG103" s="2">
        <f t="shared" si="117"/>
        <v>10000000000</v>
      </c>
      <c r="AH103" s="2">
        <f t="shared" si="117"/>
        <v>10000000000</v>
      </c>
      <c r="AI103" s="2">
        <f t="shared" si="117"/>
        <v>10000000000</v>
      </c>
      <c r="AJ103" s="2">
        <f t="shared" si="117"/>
        <v>10000000000</v>
      </c>
      <c r="AK103" s="2">
        <f t="shared" si="117"/>
        <v>10000000000</v>
      </c>
      <c r="AL103" s="2">
        <f t="shared" si="117"/>
        <v>10000000000</v>
      </c>
      <c r="AM103" s="2">
        <f t="shared" si="117"/>
        <v>10000000000</v>
      </c>
      <c r="AN103" s="29">
        <f>MIN(AB103:AM103)</f>
        <v>10000000000</v>
      </c>
      <c r="AO103" s="53">
        <f>IF(AND(U12=1,AN103=10000000000),1,0)</f>
        <v>0</v>
      </c>
    </row>
    <row r="104" spans="1:41" ht="15" customHeight="1" x14ac:dyDescent="0.55000000000000004">
      <c r="B104" s="2"/>
      <c r="R104" s="1"/>
      <c r="W104" s="1"/>
      <c r="X104" s="2"/>
      <c r="Y104" s="2"/>
      <c r="Z104" s="2"/>
      <c r="AA104" s="2"/>
      <c r="AB104" s="2"/>
      <c r="AE104" s="2"/>
      <c r="AF104" s="2"/>
      <c r="AH104" s="2"/>
      <c r="AI104" s="2"/>
    </row>
    <row r="105" spans="1:41" ht="15" customHeight="1" x14ac:dyDescent="0.55000000000000004">
      <c r="B105" s="2"/>
      <c r="R105" s="1"/>
      <c r="W105" s="1"/>
      <c r="X105" s="2"/>
      <c r="Y105" s="2"/>
      <c r="Z105" s="2"/>
      <c r="AA105" s="2"/>
      <c r="AB105" s="2"/>
      <c r="AE105" s="2"/>
      <c r="AF105" s="2"/>
      <c r="AH105" s="2"/>
      <c r="AI105" s="2"/>
    </row>
    <row r="106" spans="1:41" ht="15" customHeight="1" x14ac:dyDescent="0.55000000000000004">
      <c r="B106" s="2"/>
      <c r="R106" s="1"/>
      <c r="W106" s="1"/>
      <c r="X106" s="2"/>
      <c r="Y106" s="2"/>
      <c r="Z106" s="2"/>
      <c r="AA106" s="2"/>
      <c r="AB106" s="2"/>
      <c r="AE106" s="2"/>
      <c r="AF106" s="2"/>
      <c r="AH106" s="2"/>
      <c r="AI106" s="2"/>
    </row>
    <row r="107" spans="1:41" ht="15" customHeight="1" x14ac:dyDescent="0.55000000000000004">
      <c r="B107" s="2"/>
      <c r="R107" s="1"/>
      <c r="W107" s="1"/>
      <c r="X107" s="2"/>
      <c r="Y107" s="2"/>
      <c r="Z107" s="2"/>
      <c r="AA107" s="2"/>
      <c r="AB107" s="2"/>
      <c r="AE107" s="2"/>
      <c r="AF107" s="2"/>
      <c r="AH107" s="2"/>
      <c r="AI107" s="2"/>
    </row>
    <row r="108" spans="1:41" ht="15" customHeight="1" x14ac:dyDescent="0.55000000000000004">
      <c r="B108" s="2"/>
      <c r="R108" s="1"/>
      <c r="W108" s="1"/>
      <c r="X108" s="2"/>
      <c r="Y108" s="2"/>
      <c r="Z108" s="2"/>
      <c r="AA108" s="2"/>
      <c r="AB108" s="2"/>
      <c r="AE108" s="2"/>
      <c r="AF108" s="2"/>
      <c r="AH108" s="2"/>
      <c r="AI108" s="2"/>
    </row>
    <row r="109" spans="1:41" ht="15" customHeight="1" x14ac:dyDescent="0.55000000000000004">
      <c r="B109" s="2"/>
      <c r="R109" s="1"/>
      <c r="W109" s="1"/>
      <c r="X109" s="2"/>
      <c r="Y109" s="2"/>
      <c r="Z109" s="2"/>
      <c r="AA109" s="2"/>
      <c r="AB109" s="2"/>
      <c r="AE109" s="2"/>
      <c r="AF109" s="2"/>
      <c r="AH109" s="2"/>
      <c r="AI109" s="2"/>
    </row>
    <row r="110" spans="1:41" ht="15" customHeight="1" x14ac:dyDescent="0.55000000000000004">
      <c r="B110" s="2"/>
      <c r="R110" s="1"/>
      <c r="W110" s="1"/>
      <c r="X110" s="2"/>
      <c r="Y110" s="2"/>
      <c r="Z110" s="2"/>
      <c r="AA110" s="2"/>
      <c r="AB110" s="2"/>
      <c r="AE110" s="2"/>
      <c r="AF110" s="2"/>
      <c r="AH110" s="2"/>
      <c r="AI110" s="2"/>
    </row>
    <row r="111" spans="1:41" ht="15" customHeight="1" x14ac:dyDescent="0.55000000000000004">
      <c r="B111" s="2"/>
      <c r="R111" s="1"/>
      <c r="W111" s="1"/>
      <c r="X111" s="2"/>
      <c r="Y111" s="2"/>
      <c r="Z111" s="2"/>
      <c r="AA111" s="2"/>
      <c r="AB111" s="2"/>
      <c r="AE111" s="2"/>
      <c r="AF111" s="2"/>
      <c r="AH111" s="2"/>
      <c r="AI111" s="2"/>
    </row>
    <row r="112" spans="1:41" ht="15" customHeight="1" x14ac:dyDescent="0.55000000000000004">
      <c r="A112" s="147" t="s">
        <v>19</v>
      </c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9"/>
      <c r="R112" s="1"/>
      <c r="W112" s="1"/>
      <c r="X112" s="2"/>
      <c r="Y112" s="2"/>
      <c r="Z112" s="2"/>
      <c r="AA112" s="2"/>
      <c r="AB112" s="2"/>
      <c r="AE112" s="2"/>
      <c r="AF112" s="2"/>
      <c r="AH112" s="2"/>
      <c r="AI112" s="2"/>
    </row>
    <row r="113" spans="1:40" ht="15" customHeight="1" thickBot="1" x14ac:dyDescent="0.6">
      <c r="A113" s="153" t="s">
        <v>108</v>
      </c>
      <c r="B113" s="154"/>
      <c r="C113" s="154"/>
      <c r="D113" s="154"/>
      <c r="E113" s="155"/>
      <c r="F113" s="62" t="s">
        <v>109</v>
      </c>
      <c r="G113" s="62" t="s">
        <v>110</v>
      </c>
      <c r="H113" s="62" t="s">
        <v>111</v>
      </c>
      <c r="I113" s="62" t="s">
        <v>112</v>
      </c>
      <c r="J113" s="62" t="s">
        <v>113</v>
      </c>
      <c r="K113" s="62" t="s">
        <v>114</v>
      </c>
      <c r="L113" s="62" t="s">
        <v>115</v>
      </c>
      <c r="M113" s="62" t="s">
        <v>116</v>
      </c>
      <c r="N113" s="62" t="s">
        <v>117</v>
      </c>
      <c r="O113" s="62" t="s">
        <v>118</v>
      </c>
      <c r="P113" s="62" t="s">
        <v>119</v>
      </c>
      <c r="Q113" s="62" t="s">
        <v>120</v>
      </c>
      <c r="R113" s="1"/>
      <c r="W113" s="153" t="s">
        <v>108</v>
      </c>
      <c r="X113" s="154"/>
      <c r="Y113" s="154"/>
      <c r="Z113" s="154"/>
      <c r="AA113" s="155"/>
      <c r="AB113" s="62" t="s">
        <v>109</v>
      </c>
      <c r="AC113" s="62" t="s">
        <v>110</v>
      </c>
      <c r="AD113" s="62" t="s">
        <v>111</v>
      </c>
      <c r="AE113" s="62" t="s">
        <v>112</v>
      </c>
      <c r="AF113" s="62" t="s">
        <v>113</v>
      </c>
      <c r="AG113" s="62" t="s">
        <v>114</v>
      </c>
      <c r="AH113" s="62" t="s">
        <v>115</v>
      </c>
      <c r="AI113" s="62" t="s">
        <v>116</v>
      </c>
      <c r="AJ113" s="62" t="s">
        <v>117</v>
      </c>
      <c r="AK113" s="62" t="s">
        <v>118</v>
      </c>
      <c r="AL113" s="62" t="s">
        <v>119</v>
      </c>
      <c r="AM113" s="62" t="s">
        <v>120</v>
      </c>
    </row>
    <row r="114" spans="1:40" ht="15" customHeight="1" thickBot="1" x14ac:dyDescent="0.6">
      <c r="A114" s="65" t="s">
        <v>3</v>
      </c>
      <c r="B114" s="65" t="s">
        <v>0</v>
      </c>
      <c r="C114" s="66" t="s">
        <v>1</v>
      </c>
      <c r="D114" s="66" t="s">
        <v>4</v>
      </c>
      <c r="E114" s="66" t="s">
        <v>5</v>
      </c>
      <c r="F114" s="156" t="s">
        <v>18</v>
      </c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8"/>
      <c r="R114" s="1"/>
      <c r="W114" s="65" t="s">
        <v>3</v>
      </c>
      <c r="X114" s="65" t="s">
        <v>0</v>
      </c>
      <c r="Y114" s="66" t="s">
        <v>1</v>
      </c>
      <c r="Z114" s="66" t="s">
        <v>4</v>
      </c>
      <c r="AB114" s="62" t="str">
        <f>IF(AND(AB132&lt;800000000,AB132=$AN$132),AB113,"")</f>
        <v/>
      </c>
      <c r="AC114" s="62" t="str">
        <f t="shared" ref="AC114:AM114" si="118">IF(AND(AC132&lt;800000000,AC132=$AN$132),AC113,"")</f>
        <v/>
      </c>
      <c r="AD114" s="62" t="str">
        <f t="shared" si="118"/>
        <v/>
      </c>
      <c r="AE114" s="62" t="str">
        <f t="shared" si="118"/>
        <v/>
      </c>
      <c r="AF114" s="62" t="str">
        <f t="shared" si="118"/>
        <v/>
      </c>
      <c r="AG114" s="62" t="str">
        <f t="shared" si="118"/>
        <v/>
      </c>
      <c r="AH114" s="62" t="str">
        <f t="shared" si="118"/>
        <v/>
      </c>
      <c r="AI114" s="62" t="str">
        <f t="shared" si="118"/>
        <v/>
      </c>
      <c r="AJ114" s="62" t="str">
        <f t="shared" si="118"/>
        <v/>
      </c>
      <c r="AK114" s="62" t="str">
        <f t="shared" si="118"/>
        <v/>
      </c>
      <c r="AL114" s="62" t="str">
        <f t="shared" si="118"/>
        <v/>
      </c>
      <c r="AM114" s="62" t="str">
        <f t="shared" si="118"/>
        <v/>
      </c>
      <c r="AN114" s="29" t="str">
        <f>AB114&amp;AC114&amp;AD114&amp;AE114&amp;AF114&amp;AG114&amp;AH114&amp;AI114&amp;AJ114&amp;AK114&amp;AL114&amp;AM114</f>
        <v/>
      </c>
    </row>
    <row r="115" spans="1:40" ht="15" customHeight="1" x14ac:dyDescent="0.55000000000000004">
      <c r="A115" s="65" t="s">
        <v>2</v>
      </c>
      <c r="B115" s="65" t="s">
        <v>2</v>
      </c>
      <c r="C115" s="66" t="s">
        <v>2</v>
      </c>
      <c r="D115" s="66" t="s">
        <v>17</v>
      </c>
      <c r="E115" s="66" t="s">
        <v>6</v>
      </c>
      <c r="F115" s="66" t="s">
        <v>16</v>
      </c>
      <c r="G115" s="66" t="s">
        <v>16</v>
      </c>
      <c r="H115" s="66" t="s">
        <v>16</v>
      </c>
      <c r="I115" s="66" t="s">
        <v>16</v>
      </c>
      <c r="J115" s="66" t="s">
        <v>16</v>
      </c>
      <c r="K115" s="66" t="s">
        <v>16</v>
      </c>
      <c r="L115" s="66" t="s">
        <v>16</v>
      </c>
      <c r="M115" s="66" t="s">
        <v>16</v>
      </c>
      <c r="N115" s="66" t="s">
        <v>16</v>
      </c>
      <c r="O115" s="66" t="s">
        <v>16</v>
      </c>
      <c r="P115" s="66" t="s">
        <v>16</v>
      </c>
      <c r="Q115" s="66" t="s">
        <v>16</v>
      </c>
      <c r="R115" s="1"/>
      <c r="W115" s="65" t="s">
        <v>2</v>
      </c>
      <c r="X115" s="65" t="s">
        <v>2</v>
      </c>
      <c r="Y115" s="66" t="s">
        <v>2</v>
      </c>
      <c r="Z115" s="66" t="s">
        <v>17</v>
      </c>
      <c r="AB115" s="66" t="s">
        <v>16</v>
      </c>
      <c r="AC115" s="66" t="s">
        <v>16</v>
      </c>
      <c r="AD115" s="66" t="s">
        <v>16</v>
      </c>
      <c r="AE115" s="66" t="s">
        <v>16</v>
      </c>
      <c r="AF115" s="66" t="s">
        <v>16</v>
      </c>
      <c r="AG115" s="66" t="s">
        <v>16</v>
      </c>
      <c r="AH115" s="66" t="s">
        <v>16</v>
      </c>
      <c r="AI115" s="66" t="s">
        <v>16</v>
      </c>
      <c r="AJ115" s="66" t="s">
        <v>16</v>
      </c>
      <c r="AK115" s="66" t="s">
        <v>16</v>
      </c>
      <c r="AL115" s="66" t="s">
        <v>16</v>
      </c>
      <c r="AM115" s="66" t="s">
        <v>16</v>
      </c>
    </row>
    <row r="116" spans="1:40" ht="15" customHeight="1" x14ac:dyDescent="0.55000000000000004">
      <c r="A116" s="135">
        <v>12</v>
      </c>
      <c r="B116" s="65">
        <v>4</v>
      </c>
      <c r="C116" s="6">
        <f>A116+B116</f>
        <v>16</v>
      </c>
      <c r="D116" s="4">
        <v>221</v>
      </c>
      <c r="E116" s="4">
        <v>60.76</v>
      </c>
      <c r="F116" s="68">
        <v>525.61538461538453</v>
      </c>
      <c r="G116" s="68">
        <v>817.46153846153845</v>
      </c>
      <c r="H116" s="68">
        <v>1169.4038461538462</v>
      </c>
      <c r="I116" s="68">
        <v>1609.8846153846152</v>
      </c>
      <c r="J116" s="68">
        <v>1950.3076923076922</v>
      </c>
      <c r="K116" s="68">
        <v>2286.3076923076924</v>
      </c>
      <c r="L116" s="68">
        <v>2676.5576923076919</v>
      </c>
      <c r="M116" s="68">
        <v>3059.8846153846157</v>
      </c>
      <c r="N116" s="68">
        <v>3493.4038461538457</v>
      </c>
      <c r="O116" s="68">
        <v>3918.4999999999995</v>
      </c>
      <c r="P116" s="68">
        <v>4389.0192307692305</v>
      </c>
      <c r="Q116" s="68">
        <v>4847.2115384615381</v>
      </c>
      <c r="R116" s="1"/>
      <c r="W116" s="135">
        <f>W48</f>
        <v>10000000000</v>
      </c>
      <c r="X116" s="65">
        <f>X48</f>
        <v>10000000000</v>
      </c>
      <c r="Y116" s="6">
        <f>W116+X116</f>
        <v>20000000000</v>
      </c>
      <c r="Z116" s="4">
        <f>Z48</f>
        <v>10000000000</v>
      </c>
      <c r="AB116" s="68">
        <f>IF($X$116=10000000000,10000000000,IF('SOLAI T2D SPA'!$C$25&lt;='ST BLOCCO 42'!F116,'ST BLOCCO 42'!F116,10000000000))</f>
        <v>10000000000</v>
      </c>
      <c r="AC116" s="68">
        <f>IF($X$116=10000000000,10000000000,IF('SOLAI T2D SPA'!$C$25&lt;='ST BLOCCO 42'!G116,'ST BLOCCO 42'!G116,10000000000))</f>
        <v>10000000000</v>
      </c>
      <c r="AD116" s="68">
        <f>IF($X$116=10000000000,10000000000,IF('SOLAI T2D SPA'!$C$25&lt;='ST BLOCCO 42'!H116,'ST BLOCCO 42'!H116,10000000000))</f>
        <v>10000000000</v>
      </c>
      <c r="AE116" s="68">
        <f>IF($X$116=10000000000,10000000000,IF('SOLAI T2D SPA'!$C$25&lt;='ST BLOCCO 42'!I116,'ST BLOCCO 42'!I116,10000000000))</f>
        <v>10000000000</v>
      </c>
      <c r="AF116" s="68">
        <f>IF($X$116=10000000000,10000000000,IF('SOLAI T2D SPA'!$C$25&lt;='ST BLOCCO 42'!J116,'ST BLOCCO 42'!J116,10000000000))</f>
        <v>10000000000</v>
      </c>
      <c r="AG116" s="68">
        <f>IF($X$116=10000000000,10000000000,IF('SOLAI T2D SPA'!$C$25&lt;='ST BLOCCO 42'!K116,'ST BLOCCO 42'!K116,10000000000))</f>
        <v>10000000000</v>
      </c>
      <c r="AH116" s="68">
        <f>IF($X$116=10000000000,10000000000,IF('SOLAI T2D SPA'!$C$25&lt;='ST BLOCCO 42'!L116,'ST BLOCCO 42'!L116,10000000000))</f>
        <v>10000000000</v>
      </c>
      <c r="AI116" s="68">
        <f>IF($X$116=10000000000,10000000000,IF('SOLAI T2D SPA'!$C$25&lt;='ST BLOCCO 42'!M116,'ST BLOCCO 42'!M116,10000000000))</f>
        <v>10000000000</v>
      </c>
      <c r="AJ116" s="68">
        <f>IF($X$116=10000000000,10000000000,IF('SOLAI T2D SPA'!$C$25&lt;='ST BLOCCO 42'!N116,'ST BLOCCO 42'!N116,10000000000))</f>
        <v>10000000000</v>
      </c>
      <c r="AK116" s="68">
        <f>IF($X$116=10000000000,10000000000,IF('SOLAI T2D SPA'!$C$25&lt;='ST BLOCCO 42'!O116,'ST BLOCCO 42'!O116,10000000000))</f>
        <v>10000000000</v>
      </c>
      <c r="AL116" s="68">
        <f>IF($X$116=10000000000,10000000000,IF('SOLAI T2D SPA'!$C$25&lt;='ST BLOCCO 42'!P116,'ST BLOCCO 42'!P116,10000000000))</f>
        <v>10000000000</v>
      </c>
      <c r="AM116" s="68">
        <f>IF($X$116=10000000000,10000000000,IF('SOLAI T2D SPA'!$C$25&lt;='ST BLOCCO 42'!Q116,'ST BLOCCO 42'!Q116,10000000000))</f>
        <v>10000000000</v>
      </c>
    </row>
    <row r="117" spans="1:40" ht="15" customHeight="1" x14ac:dyDescent="0.55000000000000004">
      <c r="A117" s="135"/>
      <c r="B117" s="65">
        <v>5</v>
      </c>
      <c r="C117" s="6">
        <f>A116+B117</f>
        <v>17</v>
      </c>
      <c r="D117" s="4">
        <v>246</v>
      </c>
      <c r="E117" s="4">
        <v>70.759999999999991</v>
      </c>
      <c r="F117" s="68">
        <v>563.34615384615381</v>
      </c>
      <c r="G117" s="68">
        <v>876.21153846153845</v>
      </c>
      <c r="H117" s="68">
        <v>1254.4423076923076</v>
      </c>
      <c r="I117" s="68">
        <v>1728.25</v>
      </c>
      <c r="J117" s="68">
        <v>2094.6538461538462</v>
      </c>
      <c r="K117" s="68">
        <v>2456.5769230769233</v>
      </c>
      <c r="L117" s="68">
        <v>2877.1346153846152</v>
      </c>
      <c r="M117" s="68">
        <v>3291.4423076923076</v>
      </c>
      <c r="N117" s="68">
        <v>3761.1153846153843</v>
      </c>
      <c r="O117" s="68">
        <v>4220.9038461538457</v>
      </c>
      <c r="P117" s="68">
        <v>4731.1346153846152</v>
      </c>
      <c r="Q117" s="68">
        <v>5230.0769230769229</v>
      </c>
      <c r="R117" s="1"/>
      <c r="W117" s="135"/>
      <c r="X117" s="65">
        <f>X49</f>
        <v>10000000000</v>
      </c>
      <c r="Y117" s="6">
        <f>W116+X117</f>
        <v>20000000000</v>
      </c>
      <c r="Z117" s="4">
        <f t="shared" ref="Z117:Z131" si="119">Z49</f>
        <v>10000000000</v>
      </c>
      <c r="AB117" s="68">
        <f>IF($X$117=10000000000,10000000000,IF('SOLAI T2D SPA'!$C$25&lt;='ST BLOCCO 42'!F117,'ST BLOCCO 42'!F117,10000000000))</f>
        <v>10000000000</v>
      </c>
      <c r="AC117" s="68">
        <f>IF($X$117=10000000000,10000000000,IF('SOLAI T2D SPA'!$C$25&lt;='ST BLOCCO 42'!G117,'ST BLOCCO 42'!G117,10000000000))</f>
        <v>10000000000</v>
      </c>
      <c r="AD117" s="68">
        <f>IF($X$117=10000000000,10000000000,IF('SOLAI T2D SPA'!$C$25&lt;='ST BLOCCO 42'!H117,'ST BLOCCO 42'!H117,10000000000))</f>
        <v>10000000000</v>
      </c>
      <c r="AE117" s="68">
        <f>IF($X$117=10000000000,10000000000,IF('SOLAI T2D SPA'!$C$25&lt;='ST BLOCCO 42'!I117,'ST BLOCCO 42'!I117,10000000000))</f>
        <v>10000000000</v>
      </c>
      <c r="AF117" s="68">
        <f>IF($X$117=10000000000,10000000000,IF('SOLAI T2D SPA'!$C$25&lt;='ST BLOCCO 42'!J117,'ST BLOCCO 42'!J117,10000000000))</f>
        <v>10000000000</v>
      </c>
      <c r="AG117" s="68">
        <f>IF($X$117=10000000000,10000000000,IF('SOLAI T2D SPA'!$C$25&lt;='ST BLOCCO 42'!K117,'ST BLOCCO 42'!K117,10000000000))</f>
        <v>10000000000</v>
      </c>
      <c r="AH117" s="68">
        <f>IF($X$117=10000000000,10000000000,IF('SOLAI T2D SPA'!$C$25&lt;='ST BLOCCO 42'!L117,'ST BLOCCO 42'!L117,10000000000))</f>
        <v>10000000000</v>
      </c>
      <c r="AI117" s="68">
        <f>IF($X$117=10000000000,10000000000,IF('SOLAI T2D SPA'!$C$25&lt;='ST BLOCCO 42'!M117,'ST BLOCCO 42'!M117,10000000000))</f>
        <v>10000000000</v>
      </c>
      <c r="AJ117" s="68">
        <f>IF($X$117=10000000000,10000000000,IF('SOLAI T2D SPA'!$C$25&lt;='ST BLOCCO 42'!N117,'ST BLOCCO 42'!N117,10000000000))</f>
        <v>10000000000</v>
      </c>
      <c r="AK117" s="68">
        <f>IF($X$117=10000000000,10000000000,IF('SOLAI T2D SPA'!$C$25&lt;='ST BLOCCO 42'!O117,'ST BLOCCO 42'!O117,10000000000))</f>
        <v>10000000000</v>
      </c>
      <c r="AL117" s="68">
        <f>IF($X$117=10000000000,10000000000,IF('SOLAI T2D SPA'!$C$25&lt;='ST BLOCCO 42'!P117,'ST BLOCCO 42'!P117,10000000000))</f>
        <v>10000000000</v>
      </c>
      <c r="AM117" s="68">
        <f>IF($X$117=10000000000,10000000000,IF('SOLAI T2D SPA'!$C$25&lt;='ST BLOCCO 42'!Q117,'ST BLOCCO 42'!Q117,10000000000))</f>
        <v>10000000000</v>
      </c>
    </row>
    <row r="118" spans="1:40" ht="15" customHeight="1" x14ac:dyDescent="0.55000000000000004">
      <c r="A118" s="135">
        <v>14</v>
      </c>
      <c r="B118" s="65">
        <v>4</v>
      </c>
      <c r="C118" s="6">
        <f t="shared" ref="C118" si="120">A118+B118</f>
        <v>18</v>
      </c>
      <c r="D118" s="4">
        <v>232</v>
      </c>
      <c r="E118" s="4">
        <v>65.16</v>
      </c>
      <c r="F118" s="68">
        <v>601.11538461538453</v>
      </c>
      <c r="G118" s="68">
        <v>936.15384615384619</v>
      </c>
      <c r="H118" s="68">
        <v>1339.4230769230769</v>
      </c>
      <c r="I118" s="68">
        <v>1846.3461538461538</v>
      </c>
      <c r="J118" s="68">
        <v>2238.6923076923076</v>
      </c>
      <c r="K118" s="68">
        <v>2626.6923076923076</v>
      </c>
      <c r="L118" s="68">
        <v>3078.4038461538462</v>
      </c>
      <c r="M118" s="68">
        <v>3523.2884615384614</v>
      </c>
      <c r="N118" s="68">
        <v>4027.9423076923081</v>
      </c>
      <c r="O118" s="68">
        <v>4523.4038461538457</v>
      </c>
      <c r="P118" s="68">
        <v>5073.8076923076915</v>
      </c>
      <c r="Q118" s="68">
        <v>5612.961538461539</v>
      </c>
      <c r="R118" s="1"/>
      <c r="W118" s="135">
        <f t="shared" ref="W118:X118" si="121">W50</f>
        <v>10000000000</v>
      </c>
      <c r="X118" s="65">
        <f t="shared" si="121"/>
        <v>10000000000</v>
      </c>
      <c r="Y118" s="6">
        <f t="shared" ref="Y118" si="122">W118+X118</f>
        <v>20000000000</v>
      </c>
      <c r="Z118" s="4">
        <f t="shared" si="119"/>
        <v>10000000000</v>
      </c>
      <c r="AB118" s="68">
        <f>IF($X$118=10000000000,10000000000,IF('SOLAI T2D SPA'!$C$25&lt;='ST BLOCCO 42'!F118,'ST BLOCCO 42'!F118,10000000000))</f>
        <v>10000000000</v>
      </c>
      <c r="AC118" s="68">
        <f>IF($X$118=10000000000,10000000000,IF('SOLAI T2D SPA'!$C$25&lt;='ST BLOCCO 42'!G118,'ST BLOCCO 42'!G118,10000000000))</f>
        <v>10000000000</v>
      </c>
      <c r="AD118" s="68">
        <f>IF($X$118=10000000000,10000000000,IF('SOLAI T2D SPA'!$C$25&lt;='ST BLOCCO 42'!H118,'ST BLOCCO 42'!H118,10000000000))</f>
        <v>10000000000</v>
      </c>
      <c r="AE118" s="68">
        <f>IF($X$118=10000000000,10000000000,IF('SOLAI T2D SPA'!$C$25&lt;='ST BLOCCO 42'!I118,'ST BLOCCO 42'!I118,10000000000))</f>
        <v>10000000000</v>
      </c>
      <c r="AF118" s="68">
        <f>IF($X$118=10000000000,10000000000,IF('SOLAI T2D SPA'!$C$25&lt;='ST BLOCCO 42'!J118,'ST BLOCCO 42'!J118,10000000000))</f>
        <v>10000000000</v>
      </c>
      <c r="AG118" s="68">
        <f>IF($X$118=10000000000,10000000000,IF('SOLAI T2D SPA'!$C$25&lt;='ST BLOCCO 42'!K118,'ST BLOCCO 42'!K118,10000000000))</f>
        <v>10000000000</v>
      </c>
      <c r="AH118" s="68">
        <f>IF($X$118=10000000000,10000000000,IF('SOLAI T2D SPA'!$C$25&lt;='ST BLOCCO 42'!L118,'ST BLOCCO 42'!L118,10000000000))</f>
        <v>10000000000</v>
      </c>
      <c r="AI118" s="68">
        <f>IF($X$118=10000000000,10000000000,IF('SOLAI T2D SPA'!$C$25&lt;='ST BLOCCO 42'!M118,'ST BLOCCO 42'!M118,10000000000))</f>
        <v>10000000000</v>
      </c>
      <c r="AJ118" s="68">
        <f>IF($X$118=10000000000,10000000000,IF('SOLAI T2D SPA'!$C$25&lt;='ST BLOCCO 42'!N118,'ST BLOCCO 42'!N118,10000000000))</f>
        <v>10000000000</v>
      </c>
      <c r="AK118" s="68">
        <f>IF($X$118=10000000000,10000000000,IF('SOLAI T2D SPA'!$C$25&lt;='ST BLOCCO 42'!O118,'ST BLOCCO 42'!O118,10000000000))</f>
        <v>10000000000</v>
      </c>
      <c r="AL118" s="68">
        <f>IF($X$118=10000000000,10000000000,IF('SOLAI T2D SPA'!$C$25&lt;='ST BLOCCO 42'!P118,'ST BLOCCO 42'!P118,10000000000))</f>
        <v>10000000000</v>
      </c>
      <c r="AM118" s="68">
        <f>IF($X$118=10000000000,10000000000,IF('SOLAI T2D SPA'!$C$25&lt;='ST BLOCCO 42'!Q118,'ST BLOCCO 42'!Q118,10000000000))</f>
        <v>10000000000</v>
      </c>
    </row>
    <row r="119" spans="1:40" ht="15" customHeight="1" x14ac:dyDescent="0.55000000000000004">
      <c r="A119" s="135"/>
      <c r="B119" s="65">
        <v>5</v>
      </c>
      <c r="C119" s="6">
        <f t="shared" ref="C119" si="123">A118+B119</f>
        <v>19</v>
      </c>
      <c r="D119" s="4">
        <v>257</v>
      </c>
      <c r="E119" s="4">
        <v>75.16</v>
      </c>
      <c r="F119" s="68">
        <v>638.82692307692309</v>
      </c>
      <c r="G119" s="68">
        <v>994.38461538461547</v>
      </c>
      <c r="H119" s="68">
        <v>1424.2692307692307</v>
      </c>
      <c r="I119" s="68">
        <v>1964.4423076923076</v>
      </c>
      <c r="J119" s="68">
        <v>2383.4615384615386</v>
      </c>
      <c r="K119" s="68">
        <v>2796.4423076923076</v>
      </c>
      <c r="L119" s="68">
        <v>3279.4807692307691</v>
      </c>
      <c r="M119" s="68">
        <v>3755.1153846153848</v>
      </c>
      <c r="N119" s="68">
        <v>4294.9423076923076</v>
      </c>
      <c r="O119" s="68">
        <v>4826.4807692307686</v>
      </c>
      <c r="P119" s="68">
        <v>5416.4230769230762</v>
      </c>
      <c r="Q119" s="68">
        <v>5996.1730769230762</v>
      </c>
      <c r="R119" s="1"/>
      <c r="W119" s="135"/>
      <c r="X119" s="65">
        <f t="shared" ref="X119:X131" si="124">X51</f>
        <v>10000000000</v>
      </c>
      <c r="Y119" s="6">
        <f t="shared" ref="Y119" si="125">W118+X119</f>
        <v>20000000000</v>
      </c>
      <c r="Z119" s="4">
        <f t="shared" si="119"/>
        <v>10000000000</v>
      </c>
      <c r="AB119" s="68">
        <f>IF($X$119=10000000000,10000000000,IF('SOLAI T2D SPA'!$C$25&lt;='ST BLOCCO 42'!F119,'ST BLOCCO 42'!F119,10000000000))</f>
        <v>10000000000</v>
      </c>
      <c r="AC119" s="68">
        <f>IF($X$119=10000000000,10000000000,IF('SOLAI T2D SPA'!$C$25&lt;='ST BLOCCO 42'!G119,'ST BLOCCO 42'!G119,10000000000))</f>
        <v>10000000000</v>
      </c>
      <c r="AD119" s="68">
        <f>IF($X$119=10000000000,10000000000,IF('SOLAI T2D SPA'!$C$25&lt;='ST BLOCCO 42'!H119,'ST BLOCCO 42'!H119,10000000000))</f>
        <v>10000000000</v>
      </c>
      <c r="AE119" s="68">
        <f>IF($X$119=10000000000,10000000000,IF('SOLAI T2D SPA'!$C$25&lt;='ST BLOCCO 42'!I119,'ST BLOCCO 42'!I119,10000000000))</f>
        <v>10000000000</v>
      </c>
      <c r="AF119" s="68">
        <f>IF($X$119=10000000000,10000000000,IF('SOLAI T2D SPA'!$C$25&lt;='ST BLOCCO 42'!J119,'ST BLOCCO 42'!J119,10000000000))</f>
        <v>10000000000</v>
      </c>
      <c r="AG119" s="68">
        <f>IF($X$119=10000000000,10000000000,IF('SOLAI T2D SPA'!$C$25&lt;='ST BLOCCO 42'!K119,'ST BLOCCO 42'!K119,10000000000))</f>
        <v>10000000000</v>
      </c>
      <c r="AH119" s="68">
        <f>IF($X$119=10000000000,10000000000,IF('SOLAI T2D SPA'!$C$25&lt;='ST BLOCCO 42'!L119,'ST BLOCCO 42'!L119,10000000000))</f>
        <v>10000000000</v>
      </c>
      <c r="AI119" s="68">
        <f>IF($X$119=10000000000,10000000000,IF('SOLAI T2D SPA'!$C$25&lt;='ST BLOCCO 42'!M119,'ST BLOCCO 42'!M119,10000000000))</f>
        <v>10000000000</v>
      </c>
      <c r="AJ119" s="68">
        <f>IF($X$119=10000000000,10000000000,IF('SOLAI T2D SPA'!$C$25&lt;='ST BLOCCO 42'!N119,'ST BLOCCO 42'!N119,10000000000))</f>
        <v>10000000000</v>
      </c>
      <c r="AK119" s="68">
        <f>IF($X$119=10000000000,10000000000,IF('SOLAI T2D SPA'!$C$25&lt;='ST BLOCCO 42'!O119,'ST BLOCCO 42'!O119,10000000000))</f>
        <v>10000000000</v>
      </c>
      <c r="AL119" s="68">
        <f>IF($X$119=10000000000,10000000000,IF('SOLAI T2D SPA'!$C$25&lt;='ST BLOCCO 42'!P119,'ST BLOCCO 42'!P119,10000000000))</f>
        <v>10000000000</v>
      </c>
      <c r="AM119" s="68">
        <f>IF($X$119=10000000000,10000000000,IF('SOLAI T2D SPA'!$C$25&lt;='ST BLOCCO 42'!Q119,'ST BLOCCO 42'!Q119,10000000000))</f>
        <v>10000000000</v>
      </c>
    </row>
    <row r="120" spans="1:40" ht="15" customHeight="1" x14ac:dyDescent="0.55000000000000004">
      <c r="A120" s="135">
        <v>16</v>
      </c>
      <c r="B120" s="65">
        <v>4</v>
      </c>
      <c r="C120" s="4">
        <f t="shared" ref="C120" si="126">A120+B120</f>
        <v>20</v>
      </c>
      <c r="D120" s="4">
        <v>255</v>
      </c>
      <c r="E120" s="4">
        <v>66.44</v>
      </c>
      <c r="F120" s="68">
        <v>676.63461538461536</v>
      </c>
      <c r="G120" s="68">
        <v>1053.2307692307691</v>
      </c>
      <c r="H120" s="68">
        <v>1509.3076923076924</v>
      </c>
      <c r="I120" s="68">
        <v>2082.8269230769229</v>
      </c>
      <c r="J120" s="68">
        <v>2527.6538461538462</v>
      </c>
      <c r="K120" s="68">
        <v>2966.9423076923076</v>
      </c>
      <c r="L120" s="68">
        <v>3480.1730769230771</v>
      </c>
      <c r="M120" s="68">
        <v>3986.6730769230771</v>
      </c>
      <c r="N120" s="68">
        <v>4561.8653846153848</v>
      </c>
      <c r="O120" s="68">
        <v>5128.7692307692305</v>
      </c>
      <c r="P120" s="68">
        <v>5759.5961538461534</v>
      </c>
      <c r="Q120" s="68">
        <v>6379.1153846153848</v>
      </c>
      <c r="R120" s="1"/>
      <c r="W120" s="135">
        <f t="shared" ref="W120" si="127">W52</f>
        <v>10000000000</v>
      </c>
      <c r="X120" s="65">
        <f t="shared" si="124"/>
        <v>10000000000</v>
      </c>
      <c r="Y120" s="4">
        <f t="shared" ref="Y120" si="128">W120+X120</f>
        <v>20000000000</v>
      </c>
      <c r="Z120" s="4">
        <f t="shared" si="119"/>
        <v>10000000000</v>
      </c>
      <c r="AB120" s="68">
        <f>IF($X$120=10000000000,10000000000,IF('SOLAI T2D SPA'!$C$25&lt;='ST BLOCCO 42'!F120,'ST BLOCCO 42'!F120,10000000000))</f>
        <v>10000000000</v>
      </c>
      <c r="AC120" s="68">
        <f>IF($X$120=10000000000,10000000000,IF('SOLAI T2D SPA'!$C$25&lt;='ST BLOCCO 42'!G120,'ST BLOCCO 42'!G120,10000000000))</f>
        <v>10000000000</v>
      </c>
      <c r="AD120" s="68">
        <f>IF($X$120=10000000000,10000000000,IF('SOLAI T2D SPA'!$C$25&lt;='ST BLOCCO 42'!H120,'ST BLOCCO 42'!H120,10000000000))</f>
        <v>10000000000</v>
      </c>
      <c r="AE120" s="68">
        <f>IF($X$120=10000000000,10000000000,IF('SOLAI T2D SPA'!$C$25&lt;='ST BLOCCO 42'!I120,'ST BLOCCO 42'!I120,10000000000))</f>
        <v>10000000000</v>
      </c>
      <c r="AF120" s="68">
        <f>IF($X$120=10000000000,10000000000,IF('SOLAI T2D SPA'!$C$25&lt;='ST BLOCCO 42'!J120,'ST BLOCCO 42'!J120,10000000000))</f>
        <v>10000000000</v>
      </c>
      <c r="AG120" s="68">
        <f>IF($X$120=10000000000,10000000000,IF('SOLAI T2D SPA'!$C$25&lt;='ST BLOCCO 42'!K120,'ST BLOCCO 42'!K120,10000000000))</f>
        <v>10000000000</v>
      </c>
      <c r="AH120" s="68">
        <f>IF($X$120=10000000000,10000000000,IF('SOLAI T2D SPA'!$C$25&lt;='ST BLOCCO 42'!L120,'ST BLOCCO 42'!L120,10000000000))</f>
        <v>10000000000</v>
      </c>
      <c r="AI120" s="68">
        <f>IF($X$120=10000000000,10000000000,IF('SOLAI T2D SPA'!$C$25&lt;='ST BLOCCO 42'!M120,'ST BLOCCO 42'!M120,10000000000))</f>
        <v>10000000000</v>
      </c>
      <c r="AJ120" s="68">
        <f>IF($X$120=10000000000,10000000000,IF('SOLAI T2D SPA'!$C$25&lt;='ST BLOCCO 42'!N120,'ST BLOCCO 42'!N120,10000000000))</f>
        <v>10000000000</v>
      </c>
      <c r="AK120" s="68">
        <f>IF($X$120=10000000000,10000000000,IF('SOLAI T2D SPA'!$C$25&lt;='ST BLOCCO 42'!O120,'ST BLOCCO 42'!O120,10000000000))</f>
        <v>10000000000</v>
      </c>
      <c r="AL120" s="68">
        <f>IF($X$120=10000000000,10000000000,IF('SOLAI T2D SPA'!$C$25&lt;='ST BLOCCO 42'!P120,'ST BLOCCO 42'!P120,10000000000))</f>
        <v>10000000000</v>
      </c>
      <c r="AM120" s="68">
        <f>IF($X$120=10000000000,10000000000,IF('SOLAI T2D SPA'!$C$25&lt;='ST BLOCCO 42'!Q120,'ST BLOCCO 42'!Q120,10000000000))</f>
        <v>10000000000</v>
      </c>
    </row>
    <row r="121" spans="1:40" ht="15" customHeight="1" x14ac:dyDescent="0.55000000000000004">
      <c r="A121" s="135"/>
      <c r="B121" s="65">
        <v>5</v>
      </c>
      <c r="C121" s="4">
        <f t="shared" ref="C121" si="129">A120+B121</f>
        <v>21</v>
      </c>
      <c r="D121" s="4">
        <v>280</v>
      </c>
      <c r="E121" s="4">
        <v>76.44</v>
      </c>
      <c r="F121" s="68">
        <v>714.32692307692298</v>
      </c>
      <c r="G121" s="68">
        <v>1112.1730769230769</v>
      </c>
      <c r="H121" s="68">
        <v>1594.5576923076922</v>
      </c>
      <c r="I121" s="68">
        <v>2201.0961538461538</v>
      </c>
      <c r="J121" s="68">
        <v>2671.7307692307691</v>
      </c>
      <c r="K121" s="68">
        <v>3137.4615384615386</v>
      </c>
      <c r="L121" s="68">
        <v>3680.9423076923076</v>
      </c>
      <c r="M121" s="68">
        <v>4218.5576923076924</v>
      </c>
      <c r="N121" s="68">
        <v>4829.3269230769229</v>
      </c>
      <c r="O121" s="68">
        <v>5431.9038461538466</v>
      </c>
      <c r="P121" s="68">
        <v>6102.9230769230762</v>
      </c>
      <c r="Q121" s="68">
        <v>6762.5</v>
      </c>
      <c r="R121" s="1"/>
      <c r="W121" s="135"/>
      <c r="X121" s="65">
        <f t="shared" si="124"/>
        <v>10000000000</v>
      </c>
      <c r="Y121" s="4">
        <f t="shared" ref="Y121" si="130">W120+X121</f>
        <v>20000000000</v>
      </c>
      <c r="Z121" s="4">
        <f t="shared" si="119"/>
        <v>10000000000</v>
      </c>
      <c r="AB121" s="68">
        <f>IF($X$121=10000000000,10000000000,IF('SOLAI T2D SPA'!$C$25&lt;='ST BLOCCO 42'!F121,'ST BLOCCO 42'!F121,10000000000))</f>
        <v>10000000000</v>
      </c>
      <c r="AC121" s="68">
        <f>IF($X$121=10000000000,10000000000,IF('SOLAI T2D SPA'!$C$25&lt;='ST BLOCCO 42'!G121,'ST BLOCCO 42'!G121,10000000000))</f>
        <v>10000000000</v>
      </c>
      <c r="AD121" s="68">
        <f>IF($X$121=10000000000,10000000000,IF('SOLAI T2D SPA'!$C$25&lt;='ST BLOCCO 42'!H121,'ST BLOCCO 42'!H121,10000000000))</f>
        <v>10000000000</v>
      </c>
      <c r="AE121" s="68">
        <f>IF($X$121=10000000000,10000000000,IF('SOLAI T2D SPA'!$C$25&lt;='ST BLOCCO 42'!I121,'ST BLOCCO 42'!I121,10000000000))</f>
        <v>10000000000</v>
      </c>
      <c r="AF121" s="68">
        <f>IF($X$121=10000000000,10000000000,IF('SOLAI T2D SPA'!$C$25&lt;='ST BLOCCO 42'!J121,'ST BLOCCO 42'!J121,10000000000))</f>
        <v>10000000000</v>
      </c>
      <c r="AG121" s="68">
        <f>IF($X$121=10000000000,10000000000,IF('SOLAI T2D SPA'!$C$25&lt;='ST BLOCCO 42'!K121,'ST BLOCCO 42'!K121,10000000000))</f>
        <v>10000000000</v>
      </c>
      <c r="AH121" s="68">
        <f>IF($X$121=10000000000,10000000000,IF('SOLAI T2D SPA'!$C$25&lt;='ST BLOCCO 42'!L121,'ST BLOCCO 42'!L121,10000000000))</f>
        <v>10000000000</v>
      </c>
      <c r="AI121" s="68">
        <f>IF($X$121=10000000000,10000000000,IF('SOLAI T2D SPA'!$C$25&lt;='ST BLOCCO 42'!M121,'ST BLOCCO 42'!M121,10000000000))</f>
        <v>10000000000</v>
      </c>
      <c r="AJ121" s="68">
        <f>IF($X$121=10000000000,10000000000,IF('SOLAI T2D SPA'!$C$25&lt;='ST BLOCCO 42'!N121,'ST BLOCCO 42'!N121,10000000000))</f>
        <v>10000000000</v>
      </c>
      <c r="AK121" s="68">
        <f>IF($X$121=10000000000,10000000000,IF('SOLAI T2D SPA'!$C$25&lt;='ST BLOCCO 42'!O121,'ST BLOCCO 42'!O121,10000000000))</f>
        <v>10000000000</v>
      </c>
      <c r="AL121" s="68">
        <f>IF($X$121=10000000000,10000000000,IF('SOLAI T2D SPA'!$C$25&lt;='ST BLOCCO 42'!P121,'ST BLOCCO 42'!P121,10000000000))</f>
        <v>10000000000</v>
      </c>
      <c r="AM121" s="68">
        <f>IF($X$121=10000000000,10000000000,IF('SOLAI T2D SPA'!$C$25&lt;='ST BLOCCO 42'!Q121,'ST BLOCCO 42'!Q121,10000000000))</f>
        <v>10000000000</v>
      </c>
    </row>
    <row r="122" spans="1:40" ht="15" customHeight="1" x14ac:dyDescent="0.55000000000000004">
      <c r="A122" s="135">
        <v>18</v>
      </c>
      <c r="B122" s="65">
        <v>4</v>
      </c>
      <c r="C122" s="4">
        <f t="shared" ref="C122" si="131">A122+B122</f>
        <v>22</v>
      </c>
      <c r="D122" s="4">
        <v>270</v>
      </c>
      <c r="E122" s="4">
        <v>71.88</v>
      </c>
      <c r="F122" s="68">
        <v>751.94230769230762</v>
      </c>
      <c r="G122" s="68">
        <v>1171.1730769230769</v>
      </c>
      <c r="H122" s="68">
        <v>1679.5384615384614</v>
      </c>
      <c r="I122" s="68">
        <v>2319.3269230769229</v>
      </c>
      <c r="J122" s="68">
        <v>2815.5961538461534</v>
      </c>
      <c r="K122" s="68">
        <v>3307.1730769230767</v>
      </c>
      <c r="L122" s="68">
        <v>3881.7307692307691</v>
      </c>
      <c r="M122" s="68">
        <v>4449.7115384615381</v>
      </c>
      <c r="N122" s="68">
        <v>5096.1730769230771</v>
      </c>
      <c r="O122" s="68">
        <v>5733.4615384615381</v>
      </c>
      <c r="P122" s="68">
        <v>6445.961538461539</v>
      </c>
      <c r="Q122" s="68">
        <v>7144.4230769230762</v>
      </c>
      <c r="W122" s="135">
        <f t="shared" ref="W122" si="132">W54</f>
        <v>10000000000</v>
      </c>
      <c r="X122" s="65">
        <f t="shared" si="124"/>
        <v>10000000000</v>
      </c>
      <c r="Y122" s="4">
        <f t="shared" ref="Y122" si="133">W122+X122</f>
        <v>20000000000</v>
      </c>
      <c r="Z122" s="4">
        <f t="shared" si="119"/>
        <v>10000000000</v>
      </c>
      <c r="AB122" s="68">
        <f>IF($X$122=10000000000,10000000000,IF('SOLAI T2D SPA'!$C$25&lt;='ST BLOCCO 42'!F122,'ST BLOCCO 42'!F122,10000000000))</f>
        <v>10000000000</v>
      </c>
      <c r="AC122" s="68">
        <f>IF($X$122=10000000000,10000000000,IF('SOLAI T2D SPA'!$C$25&lt;='ST BLOCCO 42'!G122,'ST BLOCCO 42'!G122,10000000000))</f>
        <v>10000000000</v>
      </c>
      <c r="AD122" s="68">
        <f>IF($X$122=10000000000,10000000000,IF('SOLAI T2D SPA'!$C$25&lt;='ST BLOCCO 42'!H122,'ST BLOCCO 42'!H122,10000000000))</f>
        <v>10000000000</v>
      </c>
      <c r="AE122" s="68">
        <f>IF($X$122=10000000000,10000000000,IF('SOLAI T2D SPA'!$C$25&lt;='ST BLOCCO 42'!I122,'ST BLOCCO 42'!I122,10000000000))</f>
        <v>10000000000</v>
      </c>
      <c r="AF122" s="68">
        <f>IF($X$122=10000000000,10000000000,IF('SOLAI T2D SPA'!$C$25&lt;='ST BLOCCO 42'!J122,'ST BLOCCO 42'!J122,10000000000))</f>
        <v>10000000000</v>
      </c>
      <c r="AG122" s="68">
        <f>IF($X$122=10000000000,10000000000,IF('SOLAI T2D SPA'!$C$25&lt;='ST BLOCCO 42'!K122,'ST BLOCCO 42'!K122,10000000000))</f>
        <v>10000000000</v>
      </c>
      <c r="AH122" s="68">
        <f>IF($X$122=10000000000,10000000000,IF('SOLAI T2D SPA'!$C$25&lt;='ST BLOCCO 42'!L122,'ST BLOCCO 42'!L122,10000000000))</f>
        <v>10000000000</v>
      </c>
      <c r="AI122" s="68">
        <f>IF($X$122=10000000000,10000000000,IF('SOLAI T2D SPA'!$C$25&lt;='ST BLOCCO 42'!M122,'ST BLOCCO 42'!M122,10000000000))</f>
        <v>10000000000</v>
      </c>
      <c r="AJ122" s="68">
        <f>IF($X$122=10000000000,10000000000,IF('SOLAI T2D SPA'!$C$25&lt;='ST BLOCCO 42'!N122,'ST BLOCCO 42'!N122,10000000000))</f>
        <v>10000000000</v>
      </c>
      <c r="AK122" s="68">
        <f>IF($X$122=10000000000,10000000000,IF('SOLAI T2D SPA'!$C$25&lt;='ST BLOCCO 42'!O122,'ST BLOCCO 42'!O122,10000000000))</f>
        <v>10000000000</v>
      </c>
      <c r="AL122" s="68">
        <f>IF($X$122=10000000000,10000000000,IF('SOLAI T2D SPA'!$C$25&lt;='ST BLOCCO 42'!P122,'ST BLOCCO 42'!P122,10000000000))</f>
        <v>10000000000</v>
      </c>
      <c r="AM122" s="68">
        <f>IF($X$122=10000000000,10000000000,IF('SOLAI T2D SPA'!$C$25&lt;='ST BLOCCO 42'!Q122,'ST BLOCCO 42'!Q122,10000000000))</f>
        <v>10000000000</v>
      </c>
    </row>
    <row r="123" spans="1:40" ht="15" customHeight="1" x14ac:dyDescent="0.55000000000000004">
      <c r="A123" s="135"/>
      <c r="B123" s="65">
        <v>5</v>
      </c>
      <c r="C123" s="6">
        <f t="shared" ref="C123" si="134">A122+B123</f>
        <v>23</v>
      </c>
      <c r="D123" s="4">
        <v>295</v>
      </c>
      <c r="E123" s="4">
        <v>81.88</v>
      </c>
      <c r="F123" s="68">
        <v>789.75</v>
      </c>
      <c r="G123" s="68">
        <v>1230.153846153846</v>
      </c>
      <c r="H123" s="68">
        <v>1764.3269230769231</v>
      </c>
      <c r="I123" s="68">
        <v>2437.2115384615381</v>
      </c>
      <c r="J123" s="68">
        <v>2960.0769230769229</v>
      </c>
      <c r="K123" s="68">
        <v>3477.5961538461534</v>
      </c>
      <c r="L123" s="68">
        <v>4083.0961538461538</v>
      </c>
      <c r="M123" s="68">
        <v>4681.5384615384619</v>
      </c>
      <c r="N123" s="68">
        <v>5363.4615384615381</v>
      </c>
      <c r="O123" s="68">
        <v>6036.7884615384619</v>
      </c>
      <c r="P123" s="68">
        <v>6787.9038461538466</v>
      </c>
      <c r="Q123" s="68">
        <v>7527.6730769230762</v>
      </c>
      <c r="W123" s="135"/>
      <c r="X123" s="65">
        <f t="shared" si="124"/>
        <v>10000000000</v>
      </c>
      <c r="Y123" s="6">
        <f t="shared" ref="Y123" si="135">W122+X123</f>
        <v>20000000000</v>
      </c>
      <c r="Z123" s="4">
        <f t="shared" si="119"/>
        <v>10000000000</v>
      </c>
      <c r="AB123" s="68">
        <f>IF($X$123=10000000000,10000000000,IF('SOLAI T2D SPA'!$C$25&lt;='ST BLOCCO 42'!F123,'ST BLOCCO 42'!F123,10000000000))</f>
        <v>10000000000</v>
      </c>
      <c r="AC123" s="68">
        <f>IF($X$123=10000000000,10000000000,IF('SOLAI T2D SPA'!$C$25&lt;='ST BLOCCO 42'!G123,'ST BLOCCO 42'!G123,10000000000))</f>
        <v>10000000000</v>
      </c>
      <c r="AD123" s="68">
        <f>IF($X$123=10000000000,10000000000,IF('SOLAI T2D SPA'!$C$25&lt;='ST BLOCCO 42'!H123,'ST BLOCCO 42'!H123,10000000000))</f>
        <v>10000000000</v>
      </c>
      <c r="AE123" s="68">
        <f>IF($X$123=10000000000,10000000000,IF('SOLAI T2D SPA'!$C$25&lt;='ST BLOCCO 42'!I123,'ST BLOCCO 42'!I123,10000000000))</f>
        <v>10000000000</v>
      </c>
      <c r="AF123" s="68">
        <f>IF($X$123=10000000000,10000000000,IF('SOLAI T2D SPA'!$C$25&lt;='ST BLOCCO 42'!J123,'ST BLOCCO 42'!J123,10000000000))</f>
        <v>10000000000</v>
      </c>
      <c r="AG123" s="68">
        <f>IF($X$123=10000000000,10000000000,IF('SOLAI T2D SPA'!$C$25&lt;='ST BLOCCO 42'!K123,'ST BLOCCO 42'!K123,10000000000))</f>
        <v>10000000000</v>
      </c>
      <c r="AH123" s="68">
        <f>IF($X$123=10000000000,10000000000,IF('SOLAI T2D SPA'!$C$25&lt;='ST BLOCCO 42'!L123,'ST BLOCCO 42'!L123,10000000000))</f>
        <v>10000000000</v>
      </c>
      <c r="AI123" s="68">
        <f>IF($X$123=10000000000,10000000000,IF('SOLAI T2D SPA'!$C$25&lt;='ST BLOCCO 42'!M123,'ST BLOCCO 42'!M123,10000000000))</f>
        <v>10000000000</v>
      </c>
      <c r="AJ123" s="68">
        <f>IF($X$123=10000000000,10000000000,IF('SOLAI T2D SPA'!$C$25&lt;='ST BLOCCO 42'!N123,'ST BLOCCO 42'!N123,10000000000))</f>
        <v>10000000000</v>
      </c>
      <c r="AK123" s="68">
        <f>IF($X$123=10000000000,10000000000,IF('SOLAI T2D SPA'!$C$25&lt;='ST BLOCCO 42'!O123,'ST BLOCCO 42'!O123,10000000000))</f>
        <v>10000000000</v>
      </c>
      <c r="AL123" s="68">
        <f>IF($X$123=10000000000,10000000000,IF('SOLAI T2D SPA'!$C$25&lt;='ST BLOCCO 42'!P123,'ST BLOCCO 42'!P123,10000000000))</f>
        <v>10000000000</v>
      </c>
      <c r="AM123" s="68">
        <f>IF($X$123=10000000000,10000000000,IF('SOLAI T2D SPA'!$C$25&lt;='ST BLOCCO 42'!Q123,'ST BLOCCO 42'!Q123,10000000000))</f>
        <v>10000000000</v>
      </c>
    </row>
    <row r="124" spans="1:40" ht="15" customHeight="1" x14ac:dyDescent="0.55000000000000004">
      <c r="A124" s="135">
        <v>20</v>
      </c>
      <c r="B124" s="65">
        <v>4</v>
      </c>
      <c r="C124" s="6">
        <f t="shared" ref="C124" si="136">A124+B124</f>
        <v>24</v>
      </c>
      <c r="D124" s="4">
        <v>286</v>
      </c>
      <c r="E124" s="4">
        <v>76.28</v>
      </c>
      <c r="F124" s="68">
        <v>827.42307692307691</v>
      </c>
      <c r="G124" s="68">
        <v>1289.1346153846155</v>
      </c>
      <c r="H124" s="68">
        <v>1849.3461538461538</v>
      </c>
      <c r="I124" s="68">
        <v>2555.4038461538462</v>
      </c>
      <c r="J124" s="68">
        <v>3104.0192307692305</v>
      </c>
      <c r="K124" s="68">
        <v>3647.9423076923076</v>
      </c>
      <c r="L124" s="68">
        <v>4284.0192307692305</v>
      </c>
      <c r="M124" s="68">
        <v>4913</v>
      </c>
      <c r="N124" s="68">
        <v>5631.038461538461</v>
      </c>
      <c r="O124" s="68">
        <v>6339.4230769230771</v>
      </c>
      <c r="P124" s="68">
        <v>7130.6346153846152</v>
      </c>
      <c r="Q124" s="68">
        <v>7911.2692307692305</v>
      </c>
      <c r="W124" s="135">
        <f t="shared" ref="W124" si="137">W56</f>
        <v>10000000000</v>
      </c>
      <c r="X124" s="65">
        <f t="shared" si="124"/>
        <v>10000000000</v>
      </c>
      <c r="Y124" s="6">
        <f t="shared" ref="Y124" si="138">W124+X124</f>
        <v>20000000000</v>
      </c>
      <c r="Z124" s="4">
        <f t="shared" si="119"/>
        <v>10000000000</v>
      </c>
      <c r="AB124" s="68">
        <f>IF($X$124=10000000000,10000000000,IF('SOLAI T2D SPA'!$C$25&lt;='ST BLOCCO 42'!F124,'ST BLOCCO 42'!F124,10000000000))</f>
        <v>10000000000</v>
      </c>
      <c r="AC124" s="68">
        <f>IF($X$124=10000000000,10000000000,IF('SOLAI T2D SPA'!$C$25&lt;='ST BLOCCO 42'!G124,'ST BLOCCO 42'!G124,10000000000))</f>
        <v>10000000000</v>
      </c>
      <c r="AD124" s="68">
        <f>IF($X$124=10000000000,10000000000,IF('SOLAI T2D SPA'!$C$25&lt;='ST BLOCCO 42'!H124,'ST BLOCCO 42'!H124,10000000000))</f>
        <v>10000000000</v>
      </c>
      <c r="AE124" s="68">
        <f>IF($X$124=10000000000,10000000000,IF('SOLAI T2D SPA'!$C$25&lt;='ST BLOCCO 42'!I124,'ST BLOCCO 42'!I124,10000000000))</f>
        <v>10000000000</v>
      </c>
      <c r="AF124" s="68">
        <f>IF($X$124=10000000000,10000000000,IF('SOLAI T2D SPA'!$C$25&lt;='ST BLOCCO 42'!J124,'ST BLOCCO 42'!J124,10000000000))</f>
        <v>10000000000</v>
      </c>
      <c r="AG124" s="68">
        <f>IF($X$124=10000000000,10000000000,IF('SOLAI T2D SPA'!$C$25&lt;='ST BLOCCO 42'!K124,'ST BLOCCO 42'!K124,10000000000))</f>
        <v>10000000000</v>
      </c>
      <c r="AH124" s="68">
        <f>IF($X$124=10000000000,10000000000,IF('SOLAI T2D SPA'!$C$25&lt;='ST BLOCCO 42'!L124,'ST BLOCCO 42'!L124,10000000000))</f>
        <v>10000000000</v>
      </c>
      <c r="AI124" s="68">
        <f>IF($X$124=10000000000,10000000000,IF('SOLAI T2D SPA'!$C$25&lt;='ST BLOCCO 42'!M124,'ST BLOCCO 42'!M124,10000000000))</f>
        <v>10000000000</v>
      </c>
      <c r="AJ124" s="68">
        <f>IF($X$124=10000000000,10000000000,IF('SOLAI T2D SPA'!$C$25&lt;='ST BLOCCO 42'!N124,'ST BLOCCO 42'!N124,10000000000))</f>
        <v>10000000000</v>
      </c>
      <c r="AK124" s="68">
        <f>IF($X$124=10000000000,10000000000,IF('SOLAI T2D SPA'!$C$25&lt;='ST BLOCCO 42'!O124,'ST BLOCCO 42'!O124,10000000000))</f>
        <v>10000000000</v>
      </c>
      <c r="AL124" s="68">
        <f>IF($X$124=10000000000,10000000000,IF('SOLAI T2D SPA'!$C$25&lt;='ST BLOCCO 42'!P124,'ST BLOCCO 42'!P124,10000000000))</f>
        <v>10000000000</v>
      </c>
      <c r="AM124" s="68">
        <f>IF($X$124=10000000000,10000000000,IF('SOLAI T2D SPA'!$C$25&lt;='ST BLOCCO 42'!Q124,'ST BLOCCO 42'!Q124,10000000000))</f>
        <v>10000000000</v>
      </c>
    </row>
    <row r="125" spans="1:40" ht="15" customHeight="1" x14ac:dyDescent="0.55000000000000004">
      <c r="A125" s="135"/>
      <c r="B125" s="65">
        <v>5</v>
      </c>
      <c r="C125" s="6">
        <f t="shared" ref="C125" si="139">A124+B125</f>
        <v>25</v>
      </c>
      <c r="D125" s="4">
        <v>311</v>
      </c>
      <c r="E125" s="4">
        <v>86.28</v>
      </c>
      <c r="F125" s="68">
        <v>865.15384615384608</v>
      </c>
      <c r="G125" s="68">
        <v>1348.153846153846</v>
      </c>
      <c r="H125" s="68">
        <v>1934.2499999999998</v>
      </c>
      <c r="I125" s="68">
        <v>2673.2884615384614</v>
      </c>
      <c r="J125" s="68">
        <v>3248.3269230769233</v>
      </c>
      <c r="K125" s="68">
        <v>3817.9230769230767</v>
      </c>
      <c r="L125" s="68">
        <v>4485.0576923076924</v>
      </c>
      <c r="M125" s="68">
        <v>5144.7115384615381</v>
      </c>
      <c r="N125" s="68">
        <v>5897.9423076923076</v>
      </c>
      <c r="O125" s="68">
        <v>6642.0576923076915</v>
      </c>
      <c r="P125" s="68">
        <v>7473.5961538461534</v>
      </c>
      <c r="Q125" s="68">
        <v>8293.7307692307695</v>
      </c>
      <c r="R125" s="1"/>
      <c r="W125" s="135"/>
      <c r="X125" s="65">
        <f t="shared" si="124"/>
        <v>10000000000</v>
      </c>
      <c r="Y125" s="6">
        <f t="shared" ref="Y125" si="140">W124+X125</f>
        <v>20000000000</v>
      </c>
      <c r="Z125" s="4">
        <f t="shared" si="119"/>
        <v>10000000000</v>
      </c>
      <c r="AB125" s="68">
        <f>IF($X$125=10000000000,10000000000,IF('SOLAI T2D SPA'!$C$25&lt;='ST BLOCCO 42'!F125,'ST BLOCCO 42'!F125,10000000000))</f>
        <v>10000000000</v>
      </c>
      <c r="AC125" s="68">
        <f>IF($X$125=10000000000,10000000000,IF('SOLAI T2D SPA'!$C$25&lt;='ST BLOCCO 42'!G125,'ST BLOCCO 42'!G125,10000000000))</f>
        <v>10000000000</v>
      </c>
      <c r="AD125" s="68">
        <f>IF($X$125=10000000000,10000000000,IF('SOLAI T2D SPA'!$C$25&lt;='ST BLOCCO 42'!H125,'ST BLOCCO 42'!H125,10000000000))</f>
        <v>10000000000</v>
      </c>
      <c r="AE125" s="68">
        <f>IF($X$125=10000000000,10000000000,IF('SOLAI T2D SPA'!$C$25&lt;='ST BLOCCO 42'!I125,'ST BLOCCO 42'!I125,10000000000))</f>
        <v>10000000000</v>
      </c>
      <c r="AF125" s="68">
        <f>IF($X$125=10000000000,10000000000,IF('SOLAI T2D SPA'!$C$25&lt;='ST BLOCCO 42'!J125,'ST BLOCCO 42'!J125,10000000000))</f>
        <v>10000000000</v>
      </c>
      <c r="AG125" s="68">
        <f>IF($X$125=10000000000,10000000000,IF('SOLAI T2D SPA'!$C$25&lt;='ST BLOCCO 42'!K125,'ST BLOCCO 42'!K125,10000000000))</f>
        <v>10000000000</v>
      </c>
      <c r="AH125" s="68">
        <f>IF($X$125=10000000000,10000000000,IF('SOLAI T2D SPA'!$C$25&lt;='ST BLOCCO 42'!L125,'ST BLOCCO 42'!L125,10000000000))</f>
        <v>10000000000</v>
      </c>
      <c r="AI125" s="68">
        <f>IF($X$125=10000000000,10000000000,IF('SOLAI T2D SPA'!$C$25&lt;='ST BLOCCO 42'!M125,'ST BLOCCO 42'!M125,10000000000))</f>
        <v>10000000000</v>
      </c>
      <c r="AJ125" s="68">
        <f>IF($X$125=10000000000,10000000000,IF('SOLAI T2D SPA'!$C$25&lt;='ST BLOCCO 42'!N125,'ST BLOCCO 42'!N125,10000000000))</f>
        <v>10000000000</v>
      </c>
      <c r="AK125" s="68">
        <f>IF($X$125=10000000000,10000000000,IF('SOLAI T2D SPA'!$C$25&lt;='ST BLOCCO 42'!O125,'ST BLOCCO 42'!O125,10000000000))</f>
        <v>10000000000</v>
      </c>
      <c r="AL125" s="68">
        <f>IF($X$125=10000000000,10000000000,IF('SOLAI T2D SPA'!$C$25&lt;='ST BLOCCO 42'!P125,'ST BLOCCO 42'!P125,10000000000))</f>
        <v>10000000000</v>
      </c>
      <c r="AM125" s="68">
        <f>IF($X$125=10000000000,10000000000,IF('SOLAI T2D SPA'!$C$25&lt;='ST BLOCCO 42'!Q125,'ST BLOCCO 42'!Q125,10000000000))</f>
        <v>10000000000</v>
      </c>
    </row>
    <row r="126" spans="1:40" ht="15" customHeight="1" x14ac:dyDescent="0.55000000000000004">
      <c r="A126" s="135">
        <v>22</v>
      </c>
      <c r="B126" s="65">
        <v>4</v>
      </c>
      <c r="C126" s="6">
        <f t="shared" ref="C126" si="141">A126+B126</f>
        <v>26</v>
      </c>
      <c r="D126" s="4">
        <v>304</v>
      </c>
      <c r="E126" s="4">
        <v>81.72</v>
      </c>
      <c r="F126" s="68">
        <v>902.88461538461536</v>
      </c>
      <c r="G126" s="68">
        <v>1407.1730769230769</v>
      </c>
      <c r="H126" s="68">
        <v>2019.25</v>
      </c>
      <c r="I126" s="68">
        <v>2791.3076923076924</v>
      </c>
      <c r="J126" s="68">
        <v>3392.5576923076924</v>
      </c>
      <c r="K126" s="68">
        <v>3988.3076923076924</v>
      </c>
      <c r="L126" s="68">
        <v>4685.6923076923076</v>
      </c>
      <c r="M126" s="68">
        <v>5376.5961538461534</v>
      </c>
      <c r="N126" s="68">
        <v>6165.1346153846152</v>
      </c>
      <c r="O126" s="68">
        <v>6944.538461538461</v>
      </c>
      <c r="P126" s="68">
        <v>7816.538461538461</v>
      </c>
      <c r="Q126" s="68">
        <v>8677.1923076923067</v>
      </c>
      <c r="R126" s="1"/>
      <c r="W126" s="135">
        <f t="shared" ref="W126" si="142">W58</f>
        <v>10000000000</v>
      </c>
      <c r="X126" s="65">
        <f t="shared" si="124"/>
        <v>10000000000</v>
      </c>
      <c r="Y126" s="6">
        <f t="shared" ref="Y126" si="143">W126+X126</f>
        <v>20000000000</v>
      </c>
      <c r="Z126" s="4">
        <f t="shared" si="119"/>
        <v>10000000000</v>
      </c>
      <c r="AB126" s="68">
        <f>IF($X$126=10000000000,10000000000,IF('SOLAI T2D SPA'!$C$25&lt;='ST BLOCCO 42'!F126,'ST BLOCCO 42'!F126,10000000000))</f>
        <v>10000000000</v>
      </c>
      <c r="AC126" s="68">
        <f>IF($X$126=10000000000,10000000000,IF('SOLAI T2D SPA'!$C$25&lt;='ST BLOCCO 42'!G126,'ST BLOCCO 42'!G126,10000000000))</f>
        <v>10000000000</v>
      </c>
      <c r="AD126" s="68">
        <f>IF($X$126=10000000000,10000000000,IF('SOLAI T2D SPA'!$C$25&lt;='ST BLOCCO 42'!H126,'ST BLOCCO 42'!H126,10000000000))</f>
        <v>10000000000</v>
      </c>
      <c r="AE126" s="68">
        <f>IF($X$126=10000000000,10000000000,IF('SOLAI T2D SPA'!$C$25&lt;='ST BLOCCO 42'!I126,'ST BLOCCO 42'!I126,10000000000))</f>
        <v>10000000000</v>
      </c>
      <c r="AF126" s="68">
        <f>IF($X$126=10000000000,10000000000,IF('SOLAI T2D SPA'!$C$25&lt;='ST BLOCCO 42'!J126,'ST BLOCCO 42'!J126,10000000000))</f>
        <v>10000000000</v>
      </c>
      <c r="AG126" s="68">
        <f>IF($X$126=10000000000,10000000000,IF('SOLAI T2D SPA'!$C$25&lt;='ST BLOCCO 42'!K126,'ST BLOCCO 42'!K126,10000000000))</f>
        <v>10000000000</v>
      </c>
      <c r="AH126" s="68">
        <f>IF($X$126=10000000000,10000000000,IF('SOLAI T2D SPA'!$C$25&lt;='ST BLOCCO 42'!L126,'ST BLOCCO 42'!L126,10000000000))</f>
        <v>10000000000</v>
      </c>
      <c r="AI126" s="68">
        <f>IF($X$126=10000000000,10000000000,IF('SOLAI T2D SPA'!$C$25&lt;='ST BLOCCO 42'!M126,'ST BLOCCO 42'!M126,10000000000))</f>
        <v>10000000000</v>
      </c>
      <c r="AJ126" s="68">
        <f>IF($X$126=10000000000,10000000000,IF('SOLAI T2D SPA'!$C$25&lt;='ST BLOCCO 42'!N126,'ST BLOCCO 42'!N126,10000000000))</f>
        <v>10000000000</v>
      </c>
      <c r="AK126" s="68">
        <f>IF($X$126=10000000000,10000000000,IF('SOLAI T2D SPA'!$C$25&lt;='ST BLOCCO 42'!O126,'ST BLOCCO 42'!O126,10000000000))</f>
        <v>10000000000</v>
      </c>
      <c r="AL126" s="68">
        <f>IF($X$126=10000000000,10000000000,IF('SOLAI T2D SPA'!$C$25&lt;='ST BLOCCO 42'!P126,'ST BLOCCO 42'!P126,10000000000))</f>
        <v>10000000000</v>
      </c>
      <c r="AM126" s="68">
        <f>IF($X$126=10000000000,10000000000,IF('SOLAI T2D SPA'!$C$25&lt;='ST BLOCCO 42'!Q126,'ST BLOCCO 42'!Q126,10000000000))</f>
        <v>10000000000</v>
      </c>
    </row>
    <row r="127" spans="1:40" ht="15" customHeight="1" x14ac:dyDescent="0.55000000000000004">
      <c r="A127" s="135"/>
      <c r="B127" s="65">
        <v>5</v>
      </c>
      <c r="C127" s="6">
        <f t="shared" ref="C127" si="144">A126+B127</f>
        <v>27</v>
      </c>
      <c r="D127" s="4">
        <v>329</v>
      </c>
      <c r="E127" s="4">
        <v>91.719999999999985</v>
      </c>
      <c r="F127" s="68">
        <v>940.55769230769226</v>
      </c>
      <c r="G127" s="68">
        <v>1465.9423076923076</v>
      </c>
      <c r="H127" s="68">
        <v>2104.1346153846157</v>
      </c>
      <c r="I127" s="68">
        <v>2909.5384615384614</v>
      </c>
      <c r="J127" s="68">
        <v>3536.9615384615386</v>
      </c>
      <c r="K127" s="68">
        <v>4158.6538461538457</v>
      </c>
      <c r="L127" s="68">
        <v>4886.8653846153848</v>
      </c>
      <c r="M127" s="68">
        <v>5608.038461538461</v>
      </c>
      <c r="N127" s="68">
        <v>6431.9230769230762</v>
      </c>
      <c r="O127" s="68">
        <v>7246.6730769230762</v>
      </c>
      <c r="P127" s="68">
        <v>8159.2692307692305</v>
      </c>
      <c r="Q127" s="68">
        <v>9059.75</v>
      </c>
      <c r="R127" s="1"/>
      <c r="W127" s="135"/>
      <c r="X127" s="65">
        <f t="shared" si="124"/>
        <v>10000000000</v>
      </c>
      <c r="Y127" s="6">
        <f t="shared" ref="Y127" si="145">W126+X127</f>
        <v>20000000000</v>
      </c>
      <c r="Z127" s="4">
        <f t="shared" si="119"/>
        <v>10000000000</v>
      </c>
      <c r="AB127" s="68">
        <f>IF($X$127=10000000000,10000000000,IF('SOLAI T2D SPA'!$C$25&lt;='ST BLOCCO 42'!F127,'ST BLOCCO 42'!F127,10000000000))</f>
        <v>10000000000</v>
      </c>
      <c r="AC127" s="68">
        <f>IF($X$127=10000000000,10000000000,IF('SOLAI T2D SPA'!$C$25&lt;='ST BLOCCO 42'!G127,'ST BLOCCO 42'!G127,10000000000))</f>
        <v>10000000000</v>
      </c>
      <c r="AD127" s="68">
        <f>IF($X$127=10000000000,10000000000,IF('SOLAI T2D SPA'!$C$25&lt;='ST BLOCCO 42'!H127,'ST BLOCCO 42'!H127,10000000000))</f>
        <v>10000000000</v>
      </c>
      <c r="AE127" s="68">
        <f>IF($X$127=10000000000,10000000000,IF('SOLAI T2D SPA'!$C$25&lt;='ST BLOCCO 42'!I127,'ST BLOCCO 42'!I127,10000000000))</f>
        <v>10000000000</v>
      </c>
      <c r="AF127" s="68">
        <f>IF($X$127=10000000000,10000000000,IF('SOLAI T2D SPA'!$C$25&lt;='ST BLOCCO 42'!J127,'ST BLOCCO 42'!J127,10000000000))</f>
        <v>10000000000</v>
      </c>
      <c r="AG127" s="68">
        <f>IF($X$127=10000000000,10000000000,IF('SOLAI T2D SPA'!$C$25&lt;='ST BLOCCO 42'!K127,'ST BLOCCO 42'!K127,10000000000))</f>
        <v>10000000000</v>
      </c>
      <c r="AH127" s="68">
        <f>IF($X$127=10000000000,10000000000,IF('SOLAI T2D SPA'!$C$25&lt;='ST BLOCCO 42'!L127,'ST BLOCCO 42'!L127,10000000000))</f>
        <v>10000000000</v>
      </c>
      <c r="AI127" s="68">
        <f>IF($X$127=10000000000,10000000000,IF('SOLAI T2D SPA'!$C$25&lt;='ST BLOCCO 42'!M127,'ST BLOCCO 42'!M127,10000000000))</f>
        <v>10000000000</v>
      </c>
      <c r="AJ127" s="68">
        <f>IF($X$127=10000000000,10000000000,IF('SOLAI T2D SPA'!$C$25&lt;='ST BLOCCO 42'!N127,'ST BLOCCO 42'!N127,10000000000))</f>
        <v>10000000000</v>
      </c>
      <c r="AK127" s="68">
        <f>IF($X$127=10000000000,10000000000,IF('SOLAI T2D SPA'!$C$25&lt;='ST BLOCCO 42'!O127,'ST BLOCCO 42'!O127,10000000000))</f>
        <v>10000000000</v>
      </c>
      <c r="AL127" s="68">
        <f>IF($X$127=10000000000,10000000000,IF('SOLAI T2D SPA'!$C$25&lt;='ST BLOCCO 42'!P127,'ST BLOCCO 42'!P127,10000000000))</f>
        <v>10000000000</v>
      </c>
      <c r="AM127" s="68">
        <f>IF($X$127=10000000000,10000000000,IF('SOLAI T2D SPA'!$C$25&lt;='ST BLOCCO 42'!Q127,'ST BLOCCO 42'!Q127,10000000000))</f>
        <v>10000000000</v>
      </c>
    </row>
    <row r="128" spans="1:40" ht="15" customHeight="1" x14ac:dyDescent="0.55000000000000004">
      <c r="A128" s="135">
        <v>24</v>
      </c>
      <c r="B128" s="65">
        <v>4</v>
      </c>
      <c r="C128" s="6">
        <f t="shared" ref="C128" si="146">A128+B128</f>
        <v>28</v>
      </c>
      <c r="D128" s="4">
        <v>321</v>
      </c>
      <c r="E128" s="4">
        <v>85.08</v>
      </c>
      <c r="F128" s="68">
        <v>978.32692307692309</v>
      </c>
      <c r="G128" s="68">
        <v>1524.9615384615383</v>
      </c>
      <c r="H128" s="68">
        <v>2189.1923076923076</v>
      </c>
      <c r="I128" s="68">
        <v>3027.5576923076919</v>
      </c>
      <c r="J128" s="68">
        <v>3680.8461538461538</v>
      </c>
      <c r="K128" s="68">
        <v>4328.8653846153848</v>
      </c>
      <c r="L128" s="68">
        <v>5087.9423076923076</v>
      </c>
      <c r="M128" s="68">
        <v>5840.0769230769229</v>
      </c>
      <c r="N128" s="68">
        <v>6699.4807692307686</v>
      </c>
      <c r="O128" s="68">
        <v>7549.7499999999991</v>
      </c>
      <c r="P128" s="68">
        <v>8502.5</v>
      </c>
      <c r="Q128" s="68">
        <v>9442.9615384615372</v>
      </c>
      <c r="R128" s="1"/>
      <c r="W128" s="135">
        <f t="shared" ref="W128" si="147">W60</f>
        <v>10000000000</v>
      </c>
      <c r="X128" s="65">
        <f t="shared" si="124"/>
        <v>10000000000</v>
      </c>
      <c r="Y128" s="6">
        <f t="shared" ref="Y128" si="148">W128+X128</f>
        <v>20000000000</v>
      </c>
      <c r="Z128" s="4">
        <f t="shared" si="119"/>
        <v>10000000000</v>
      </c>
      <c r="AB128" s="68">
        <f>IF($X$128=10000000000,10000000000,IF('SOLAI T2D SPA'!$C$25&lt;='ST BLOCCO 42'!F128,'ST BLOCCO 42'!F128,10000000000))</f>
        <v>10000000000</v>
      </c>
      <c r="AC128" s="68">
        <f>IF($X$128=10000000000,10000000000,IF('SOLAI T2D SPA'!$C$25&lt;='ST BLOCCO 42'!G128,'ST BLOCCO 42'!G128,10000000000))</f>
        <v>10000000000</v>
      </c>
      <c r="AD128" s="68">
        <f>IF($X$128=10000000000,10000000000,IF('SOLAI T2D SPA'!$C$25&lt;='ST BLOCCO 42'!H128,'ST BLOCCO 42'!H128,10000000000))</f>
        <v>10000000000</v>
      </c>
      <c r="AE128" s="68">
        <f>IF($X$128=10000000000,10000000000,IF('SOLAI T2D SPA'!$C$25&lt;='ST BLOCCO 42'!I128,'ST BLOCCO 42'!I128,10000000000))</f>
        <v>10000000000</v>
      </c>
      <c r="AF128" s="68">
        <f>IF($X$128=10000000000,10000000000,IF('SOLAI T2D SPA'!$C$25&lt;='ST BLOCCO 42'!J128,'ST BLOCCO 42'!J128,10000000000))</f>
        <v>10000000000</v>
      </c>
      <c r="AG128" s="68">
        <f>IF($X$128=10000000000,10000000000,IF('SOLAI T2D SPA'!$C$25&lt;='ST BLOCCO 42'!K128,'ST BLOCCO 42'!K128,10000000000))</f>
        <v>10000000000</v>
      </c>
      <c r="AH128" s="68">
        <f>IF($X$128=10000000000,10000000000,IF('SOLAI T2D SPA'!$C$25&lt;='ST BLOCCO 42'!L128,'ST BLOCCO 42'!L128,10000000000))</f>
        <v>10000000000</v>
      </c>
      <c r="AI128" s="68">
        <f>IF($X$128=10000000000,10000000000,IF('SOLAI T2D SPA'!$C$25&lt;='ST BLOCCO 42'!M128,'ST BLOCCO 42'!M128,10000000000))</f>
        <v>10000000000</v>
      </c>
      <c r="AJ128" s="68">
        <f>IF($X$128=10000000000,10000000000,IF('SOLAI T2D SPA'!$C$25&lt;='ST BLOCCO 42'!N128,'ST BLOCCO 42'!N128,10000000000))</f>
        <v>10000000000</v>
      </c>
      <c r="AK128" s="68">
        <f>IF($X$128=10000000000,10000000000,IF('SOLAI T2D SPA'!$C$25&lt;='ST BLOCCO 42'!O128,'ST BLOCCO 42'!O128,10000000000))</f>
        <v>10000000000</v>
      </c>
      <c r="AL128" s="68">
        <f>IF($X$128=10000000000,10000000000,IF('SOLAI T2D SPA'!$C$25&lt;='ST BLOCCO 42'!P128,'ST BLOCCO 42'!P128,10000000000))</f>
        <v>10000000000</v>
      </c>
      <c r="AM128" s="68">
        <f>IF($X$128=10000000000,10000000000,IF('SOLAI T2D SPA'!$C$25&lt;='ST BLOCCO 42'!Q128,'ST BLOCCO 42'!Q128,10000000000))</f>
        <v>10000000000</v>
      </c>
    </row>
    <row r="129" spans="1:41" ht="15" customHeight="1" x14ac:dyDescent="0.55000000000000004">
      <c r="A129" s="135"/>
      <c r="B129" s="65">
        <v>5</v>
      </c>
      <c r="C129" s="6">
        <f t="shared" ref="C129" si="149">A128+B129</f>
        <v>29</v>
      </c>
      <c r="D129" s="4">
        <v>346</v>
      </c>
      <c r="E129" s="4">
        <v>95.08</v>
      </c>
      <c r="F129" s="68">
        <v>1016.0384615384615</v>
      </c>
      <c r="G129" s="68">
        <v>1583.8269230769231</v>
      </c>
      <c r="H129" s="68">
        <v>2273.9807692307691</v>
      </c>
      <c r="I129" s="68">
        <v>3145.3461538461538</v>
      </c>
      <c r="J129" s="68">
        <v>3824.5</v>
      </c>
      <c r="K129" s="68">
        <v>4498.9230769230771</v>
      </c>
      <c r="L129" s="68">
        <v>5288.9230769230762</v>
      </c>
      <c r="M129" s="68">
        <v>6071.4615384615381</v>
      </c>
      <c r="N129" s="68">
        <v>6966.4423076923076</v>
      </c>
      <c r="O129" s="68">
        <v>7852.288461538461</v>
      </c>
      <c r="P129" s="68">
        <v>8845.1730769230762</v>
      </c>
      <c r="Q129" s="68">
        <v>9825.7307692307695</v>
      </c>
      <c r="R129" s="1"/>
      <c r="W129" s="135"/>
      <c r="X129" s="65">
        <f t="shared" si="124"/>
        <v>10000000000</v>
      </c>
      <c r="Y129" s="6">
        <f t="shared" ref="Y129" si="150">W128+X129</f>
        <v>20000000000</v>
      </c>
      <c r="Z129" s="4">
        <f t="shared" si="119"/>
        <v>10000000000</v>
      </c>
      <c r="AB129" s="68">
        <f>IF($X$129=10000000000,10000000000,IF('SOLAI T2D SPA'!$C$25&lt;='ST BLOCCO 42'!F129,'ST BLOCCO 42'!F129,10000000000))</f>
        <v>10000000000</v>
      </c>
      <c r="AC129" s="68">
        <f>IF($X$129=10000000000,10000000000,IF('SOLAI T2D SPA'!$C$25&lt;='ST BLOCCO 42'!G129,'ST BLOCCO 42'!G129,10000000000))</f>
        <v>10000000000</v>
      </c>
      <c r="AD129" s="68">
        <f>IF($X$129=10000000000,10000000000,IF('SOLAI T2D SPA'!$C$25&lt;='ST BLOCCO 42'!H129,'ST BLOCCO 42'!H129,10000000000))</f>
        <v>10000000000</v>
      </c>
      <c r="AE129" s="68">
        <f>IF($X$129=10000000000,10000000000,IF('SOLAI T2D SPA'!$C$25&lt;='ST BLOCCO 42'!I129,'ST BLOCCO 42'!I129,10000000000))</f>
        <v>10000000000</v>
      </c>
      <c r="AF129" s="68">
        <f>IF($X$129=10000000000,10000000000,IF('SOLAI T2D SPA'!$C$25&lt;='ST BLOCCO 42'!J129,'ST BLOCCO 42'!J129,10000000000))</f>
        <v>10000000000</v>
      </c>
      <c r="AG129" s="68">
        <f>IF($X$129=10000000000,10000000000,IF('SOLAI T2D SPA'!$C$25&lt;='ST BLOCCO 42'!K129,'ST BLOCCO 42'!K129,10000000000))</f>
        <v>10000000000</v>
      </c>
      <c r="AH129" s="68">
        <f>IF($X$129=10000000000,10000000000,IF('SOLAI T2D SPA'!$C$25&lt;='ST BLOCCO 42'!L129,'ST BLOCCO 42'!L129,10000000000))</f>
        <v>10000000000</v>
      </c>
      <c r="AI129" s="68">
        <f>IF($X$129=10000000000,10000000000,IF('SOLAI T2D SPA'!$C$25&lt;='ST BLOCCO 42'!M129,'ST BLOCCO 42'!M129,10000000000))</f>
        <v>10000000000</v>
      </c>
      <c r="AJ129" s="68">
        <f>IF($X$129=10000000000,10000000000,IF('SOLAI T2D SPA'!$C$25&lt;='ST BLOCCO 42'!N129,'ST BLOCCO 42'!N129,10000000000))</f>
        <v>10000000000</v>
      </c>
      <c r="AK129" s="68">
        <f>IF($X$129=10000000000,10000000000,IF('SOLAI T2D SPA'!$C$25&lt;='ST BLOCCO 42'!O129,'ST BLOCCO 42'!O129,10000000000))</f>
        <v>10000000000</v>
      </c>
      <c r="AL129" s="68">
        <f>IF($X$129=10000000000,10000000000,IF('SOLAI T2D SPA'!$C$25&lt;='ST BLOCCO 42'!P129,'ST BLOCCO 42'!P129,10000000000))</f>
        <v>10000000000</v>
      </c>
      <c r="AM129" s="68">
        <f>IF($X$129=10000000000,10000000000,IF('SOLAI T2D SPA'!$C$25&lt;='ST BLOCCO 42'!Q129,'ST BLOCCO 42'!Q129,10000000000))</f>
        <v>10000000000</v>
      </c>
    </row>
    <row r="130" spans="1:41" ht="15" customHeight="1" x14ac:dyDescent="0.55000000000000004">
      <c r="A130" s="135">
        <v>30</v>
      </c>
      <c r="B130" s="65">
        <v>4</v>
      </c>
      <c r="C130" s="6">
        <f t="shared" ref="C130" si="151">A130+B130</f>
        <v>34</v>
      </c>
      <c r="D130" s="4">
        <v>369</v>
      </c>
      <c r="E130" s="4">
        <v>99.32</v>
      </c>
      <c r="F130" s="68">
        <v>1205</v>
      </c>
      <c r="G130" s="68">
        <v>1878.5576923076924</v>
      </c>
      <c r="H130" s="68">
        <v>2698.4230769230771</v>
      </c>
      <c r="I130" s="68">
        <v>3735.4230769230771</v>
      </c>
      <c r="J130" s="68">
        <v>4544.7115384615381</v>
      </c>
      <c r="K130" s="68">
        <v>5349.3269230769229</v>
      </c>
      <c r="L130" s="68">
        <v>6293.5192307692305</v>
      </c>
      <c r="M130" s="68">
        <v>7230.1153846153838</v>
      </c>
      <c r="N130" s="68">
        <v>8302.1346153846152</v>
      </c>
      <c r="O130" s="68">
        <v>9364.9807692307695</v>
      </c>
      <c r="P130" s="68">
        <v>10558.403846153846</v>
      </c>
      <c r="Q130" s="68">
        <v>11740.557692307693</v>
      </c>
      <c r="R130" s="1"/>
      <c r="W130" s="135">
        <f t="shared" ref="W130" si="152">W62</f>
        <v>10000000000</v>
      </c>
      <c r="X130" s="65">
        <f t="shared" si="124"/>
        <v>10000000000</v>
      </c>
      <c r="Y130" s="6">
        <f t="shared" ref="Y130" si="153">W130+X130</f>
        <v>20000000000</v>
      </c>
      <c r="Z130" s="4">
        <f t="shared" si="119"/>
        <v>10000000000</v>
      </c>
      <c r="AB130" s="68">
        <f>IF($X$130=10000000000,10000000000,IF('SOLAI T2D SPA'!$C$25&lt;='ST BLOCCO 42'!F130,'ST BLOCCO 42'!F130,10000000000))</f>
        <v>10000000000</v>
      </c>
      <c r="AC130" s="68">
        <f>IF($X$130=10000000000,10000000000,IF('SOLAI T2D SPA'!$C$25&lt;='ST BLOCCO 42'!G130,'ST BLOCCO 42'!G130,10000000000))</f>
        <v>10000000000</v>
      </c>
      <c r="AD130" s="68">
        <f>IF($X$130=10000000000,10000000000,IF('SOLAI T2D SPA'!$C$25&lt;='ST BLOCCO 42'!H130,'ST BLOCCO 42'!H130,10000000000))</f>
        <v>10000000000</v>
      </c>
      <c r="AE130" s="68">
        <f>IF($X$130=10000000000,10000000000,IF('SOLAI T2D SPA'!$C$25&lt;='ST BLOCCO 42'!I130,'ST BLOCCO 42'!I130,10000000000))</f>
        <v>10000000000</v>
      </c>
      <c r="AF130" s="68">
        <f>IF($X$130=10000000000,10000000000,IF('SOLAI T2D SPA'!$C$25&lt;='ST BLOCCO 42'!J130,'ST BLOCCO 42'!J130,10000000000))</f>
        <v>10000000000</v>
      </c>
      <c r="AG130" s="68">
        <f>IF($X$130=10000000000,10000000000,IF('SOLAI T2D SPA'!$C$25&lt;='ST BLOCCO 42'!K130,'ST BLOCCO 42'!K130,10000000000))</f>
        <v>10000000000</v>
      </c>
      <c r="AH130" s="68">
        <f>IF($X$130=10000000000,10000000000,IF('SOLAI T2D SPA'!$C$25&lt;='ST BLOCCO 42'!L130,'ST BLOCCO 42'!L130,10000000000))</f>
        <v>10000000000</v>
      </c>
      <c r="AI130" s="68">
        <f>IF($X$130=10000000000,10000000000,IF('SOLAI T2D SPA'!$C$25&lt;='ST BLOCCO 42'!M130,'ST BLOCCO 42'!M130,10000000000))</f>
        <v>10000000000</v>
      </c>
      <c r="AJ130" s="68">
        <f>IF($X$130=10000000000,10000000000,IF('SOLAI T2D SPA'!$C$25&lt;='ST BLOCCO 42'!N130,'ST BLOCCO 42'!N130,10000000000))</f>
        <v>10000000000</v>
      </c>
      <c r="AK130" s="68">
        <f>IF($X$130=10000000000,10000000000,IF('SOLAI T2D SPA'!$C$25&lt;='ST BLOCCO 42'!O130,'ST BLOCCO 42'!O130,10000000000))</f>
        <v>10000000000</v>
      </c>
      <c r="AL130" s="68">
        <f>IF($X$130=10000000000,10000000000,IF('SOLAI T2D SPA'!$C$25&lt;='ST BLOCCO 42'!P130,'ST BLOCCO 42'!P130,10000000000))</f>
        <v>10000000000</v>
      </c>
      <c r="AM130" s="68">
        <f>IF($X$130=10000000000,10000000000,IF('SOLAI T2D SPA'!$C$25&lt;='ST BLOCCO 42'!Q130,'ST BLOCCO 42'!Q130,10000000000))</f>
        <v>10000000000</v>
      </c>
    </row>
    <row r="131" spans="1:41" ht="15" customHeight="1" thickBot="1" x14ac:dyDescent="0.6">
      <c r="A131" s="135"/>
      <c r="B131" s="65">
        <v>5</v>
      </c>
      <c r="C131" s="6">
        <f t="shared" ref="C131" si="154">A130+B131</f>
        <v>35</v>
      </c>
      <c r="D131" s="4">
        <v>394</v>
      </c>
      <c r="E131" s="4">
        <v>109.31999999999998</v>
      </c>
      <c r="F131" s="68">
        <v>1242.4230769230767</v>
      </c>
      <c r="G131" s="68">
        <v>1937.6153846153845</v>
      </c>
      <c r="H131" s="68">
        <v>2783.5769230769229</v>
      </c>
      <c r="I131" s="68">
        <v>3853.3461538461538</v>
      </c>
      <c r="J131" s="68">
        <v>4688.9038461538457</v>
      </c>
      <c r="K131" s="68">
        <v>5519.0769230769229</v>
      </c>
      <c r="L131" s="68">
        <v>6494.6923076923067</v>
      </c>
      <c r="M131" s="68">
        <v>7461.3269230769229</v>
      </c>
      <c r="N131" s="68">
        <v>8569.4038461538457</v>
      </c>
      <c r="O131" s="68">
        <v>9667.538461538461</v>
      </c>
      <c r="P131" s="68">
        <v>10901.884615384615</v>
      </c>
      <c r="Q131" s="68">
        <v>12123.807692307693</v>
      </c>
      <c r="R131" s="1"/>
      <c r="W131" s="135"/>
      <c r="X131" s="65">
        <f t="shared" si="124"/>
        <v>10000000000</v>
      </c>
      <c r="Y131" s="6">
        <f t="shared" ref="Y131" si="155">W130+X131</f>
        <v>20000000000</v>
      </c>
      <c r="Z131" s="4">
        <f t="shared" si="119"/>
        <v>10000000000</v>
      </c>
      <c r="AB131" s="68">
        <f>IF($X$131=10000000000,10000000000,IF('SOLAI T2D SPA'!$C$25&lt;='ST BLOCCO 42'!F131,'ST BLOCCO 42'!F131,10000000000))</f>
        <v>10000000000</v>
      </c>
      <c r="AC131" s="68">
        <f>IF($X$131=10000000000,10000000000,IF('SOLAI T2D SPA'!$C$25&lt;='ST BLOCCO 42'!G131,'ST BLOCCO 42'!G131,10000000000))</f>
        <v>10000000000</v>
      </c>
      <c r="AD131" s="68">
        <f>IF($X$131=10000000000,10000000000,IF('SOLAI T2D SPA'!$C$25&lt;='ST BLOCCO 42'!H131,'ST BLOCCO 42'!H131,10000000000))</f>
        <v>10000000000</v>
      </c>
      <c r="AE131" s="68">
        <f>IF($X$131=10000000000,10000000000,IF('SOLAI T2D SPA'!$C$25&lt;='ST BLOCCO 42'!I131,'ST BLOCCO 42'!I131,10000000000))</f>
        <v>10000000000</v>
      </c>
      <c r="AF131" s="68">
        <f>IF($X$131=10000000000,10000000000,IF('SOLAI T2D SPA'!$C$25&lt;='ST BLOCCO 42'!J131,'ST BLOCCO 42'!J131,10000000000))</f>
        <v>10000000000</v>
      </c>
      <c r="AG131" s="68">
        <f>IF($X$131=10000000000,10000000000,IF('SOLAI T2D SPA'!$C$25&lt;='ST BLOCCO 42'!K131,'ST BLOCCO 42'!K131,10000000000))</f>
        <v>10000000000</v>
      </c>
      <c r="AH131" s="68">
        <f>IF($X$131=10000000000,10000000000,IF('SOLAI T2D SPA'!$C$25&lt;='ST BLOCCO 42'!L131,'ST BLOCCO 42'!L131,10000000000))</f>
        <v>10000000000</v>
      </c>
      <c r="AI131" s="68">
        <f>IF($X$131=10000000000,10000000000,IF('SOLAI T2D SPA'!$C$25&lt;='ST BLOCCO 42'!M131,'ST BLOCCO 42'!M131,10000000000))</f>
        <v>10000000000</v>
      </c>
      <c r="AJ131" s="68">
        <f>IF($X$131=10000000000,10000000000,IF('SOLAI T2D SPA'!$C$25&lt;='ST BLOCCO 42'!N131,'ST BLOCCO 42'!N131,10000000000))</f>
        <v>10000000000</v>
      </c>
      <c r="AK131" s="68">
        <f>IF($X$131=10000000000,10000000000,IF('SOLAI T2D SPA'!$C$25&lt;='ST BLOCCO 42'!O131,'ST BLOCCO 42'!O131,10000000000))</f>
        <v>10000000000</v>
      </c>
      <c r="AL131" s="68">
        <f>IF($X$131=10000000000,10000000000,IF('SOLAI T2D SPA'!$C$25&lt;='ST BLOCCO 42'!P131,'ST BLOCCO 42'!P131,10000000000))</f>
        <v>10000000000</v>
      </c>
      <c r="AM131" s="68">
        <f>IF($X$131=10000000000,10000000000,IF('SOLAI T2D SPA'!$C$25&lt;='ST BLOCCO 42'!Q131,'ST BLOCCO 42'!Q131,10000000000))</f>
        <v>10000000000</v>
      </c>
    </row>
    <row r="132" spans="1:41" ht="40" customHeight="1" thickBot="1" x14ac:dyDescent="0.6">
      <c r="W132" s="26">
        <f>MIN(W116:W131)</f>
        <v>10000000000</v>
      </c>
      <c r="X132" s="26">
        <f t="shared" ref="X132:Z132" si="156">MIN(X116:X131)</f>
        <v>10000000000</v>
      </c>
      <c r="Y132" s="26">
        <f t="shared" si="156"/>
        <v>20000000000</v>
      </c>
      <c r="Z132" s="26">
        <f t="shared" si="156"/>
        <v>10000000000</v>
      </c>
      <c r="AB132" s="31">
        <f>MIN(AB116:AB131)</f>
        <v>10000000000</v>
      </c>
      <c r="AC132" s="2">
        <f t="shared" ref="AC132:AM132" si="157">MIN(AC116:AC131)</f>
        <v>10000000000</v>
      </c>
      <c r="AD132" s="2">
        <f t="shared" si="157"/>
        <v>10000000000</v>
      </c>
      <c r="AE132" s="2">
        <f t="shared" si="157"/>
        <v>10000000000</v>
      </c>
      <c r="AF132" s="2">
        <f t="shared" si="157"/>
        <v>10000000000</v>
      </c>
      <c r="AG132" s="2">
        <f t="shared" si="157"/>
        <v>10000000000</v>
      </c>
      <c r="AH132" s="2">
        <f t="shared" si="157"/>
        <v>10000000000</v>
      </c>
      <c r="AI132" s="2">
        <f t="shared" si="157"/>
        <v>10000000000</v>
      </c>
      <c r="AJ132" s="2">
        <f t="shared" si="157"/>
        <v>10000000000</v>
      </c>
      <c r="AK132" s="2">
        <f t="shared" si="157"/>
        <v>10000000000</v>
      </c>
      <c r="AL132" s="2">
        <f t="shared" si="157"/>
        <v>10000000000</v>
      </c>
      <c r="AM132" s="2">
        <f t="shared" si="157"/>
        <v>10000000000</v>
      </c>
      <c r="AN132" s="29">
        <f>MIN(AB132:AM132)</f>
        <v>10000000000</v>
      </c>
      <c r="AO132" s="53">
        <f>IF(AND(U46=1,AN132=10000000000),1,0)</f>
        <v>0</v>
      </c>
    </row>
    <row r="133" spans="1:41" ht="15" customHeight="1" thickBot="1" x14ac:dyDescent="0.6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AM133" s="1"/>
      <c r="AO133" s="2"/>
    </row>
    <row r="134" spans="1:41" ht="15" customHeight="1" thickTop="1" thickBot="1" x14ac:dyDescent="0.6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W134" s="40">
        <f>MIN(W103,W132)</f>
        <v>10000000000</v>
      </c>
      <c r="X134" s="40">
        <f t="shared" ref="X134:Z134" si="158">MIN(X103,X132)</f>
        <v>10000000000</v>
      </c>
      <c r="Y134" s="40">
        <f t="shared" si="158"/>
        <v>20000000000</v>
      </c>
      <c r="Z134" s="40">
        <f t="shared" si="158"/>
        <v>10000000000</v>
      </c>
      <c r="AM134" s="1"/>
      <c r="AN134" s="41">
        <f>MIN(AN103,AN132)</f>
        <v>10000000000</v>
      </c>
      <c r="AO134" s="2"/>
    </row>
    <row r="135" spans="1:41" ht="15" customHeight="1" thickTop="1" x14ac:dyDescent="0.55000000000000004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AO135"/>
    </row>
    <row r="136" spans="1:41" ht="15" customHeight="1" x14ac:dyDescent="0.55000000000000004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AO136"/>
    </row>
    <row r="137" spans="1:41" ht="15" customHeight="1" x14ac:dyDescent="0.55000000000000004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AO137"/>
    </row>
    <row r="138" spans="1:41" ht="15" customHeight="1" x14ac:dyDescent="0.55000000000000004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</sheetData>
  <mergeCells count="93">
    <mergeCell ref="W122:W123"/>
    <mergeCell ref="W124:W125"/>
    <mergeCell ref="W126:W127"/>
    <mergeCell ref="W128:W129"/>
    <mergeCell ref="W130:W131"/>
    <mergeCell ref="W84:AA84"/>
    <mergeCell ref="W87:W88"/>
    <mergeCell ref="W89:W90"/>
    <mergeCell ref="W91:W92"/>
    <mergeCell ref="A124:A125"/>
    <mergeCell ref="A120:A121"/>
    <mergeCell ref="A122:A123"/>
    <mergeCell ref="W113:AA113"/>
    <mergeCell ref="W116:W117"/>
    <mergeCell ref="W118:W119"/>
    <mergeCell ref="W120:W121"/>
    <mergeCell ref="W93:W94"/>
    <mergeCell ref="W95:W96"/>
    <mergeCell ref="W97:W98"/>
    <mergeCell ref="W99:W100"/>
    <mergeCell ref="W101:W102"/>
    <mergeCell ref="A126:A127"/>
    <mergeCell ref="A128:A129"/>
    <mergeCell ref="A130:A131"/>
    <mergeCell ref="A84:E84"/>
    <mergeCell ref="A87:A88"/>
    <mergeCell ref="A89:A90"/>
    <mergeCell ref="A91:A92"/>
    <mergeCell ref="A93:A94"/>
    <mergeCell ref="A95:A96"/>
    <mergeCell ref="A97:A98"/>
    <mergeCell ref="A99:A100"/>
    <mergeCell ref="A101:A102"/>
    <mergeCell ref="A112:Q112"/>
    <mergeCell ref="F114:Q114"/>
    <mergeCell ref="A116:A117"/>
    <mergeCell ref="A118:A119"/>
    <mergeCell ref="A1:Q1"/>
    <mergeCell ref="Q2:Q12"/>
    <mergeCell ref="A31:Q31"/>
    <mergeCell ref="Q32:Q46"/>
    <mergeCell ref="A113:E113"/>
    <mergeCell ref="F85:Q85"/>
    <mergeCell ref="A83:Q83"/>
    <mergeCell ref="A60:A61"/>
    <mergeCell ref="A62:A63"/>
    <mergeCell ref="A54:A55"/>
    <mergeCell ref="A56:A57"/>
    <mergeCell ref="A52:A53"/>
    <mergeCell ref="A20:A21"/>
    <mergeCell ref="A22:A23"/>
    <mergeCell ref="A58:A59"/>
    <mergeCell ref="A48:A49"/>
    <mergeCell ref="A50:A51"/>
    <mergeCell ref="A32:E45"/>
    <mergeCell ref="A24:A25"/>
    <mergeCell ref="A26:A27"/>
    <mergeCell ref="A2:E11"/>
    <mergeCell ref="F46:P46"/>
    <mergeCell ref="S46:S47"/>
    <mergeCell ref="F2:L2"/>
    <mergeCell ref="M2:P2"/>
    <mergeCell ref="A28:A29"/>
    <mergeCell ref="A14:A15"/>
    <mergeCell ref="A16:A17"/>
    <mergeCell ref="M4:P11"/>
    <mergeCell ref="F12:P12"/>
    <mergeCell ref="A18:A19"/>
    <mergeCell ref="F34:L34"/>
    <mergeCell ref="F32:L32"/>
    <mergeCell ref="F4:L4"/>
    <mergeCell ref="M32:P32"/>
    <mergeCell ref="M34:P45"/>
    <mergeCell ref="W58:W59"/>
    <mergeCell ref="W60:W61"/>
    <mergeCell ref="W62:W63"/>
    <mergeCell ref="AB46:AL46"/>
    <mergeCell ref="W56:W57"/>
    <mergeCell ref="W54:W55"/>
    <mergeCell ref="AO1:AO13"/>
    <mergeCell ref="W1:Z1"/>
    <mergeCell ref="W48:W49"/>
    <mergeCell ref="W50:W51"/>
    <mergeCell ref="W52:W53"/>
    <mergeCell ref="W20:W21"/>
    <mergeCell ref="W22:W23"/>
    <mergeCell ref="W24:W25"/>
    <mergeCell ref="W26:W27"/>
    <mergeCell ref="W28:W29"/>
    <mergeCell ref="AB12:AL12"/>
    <mergeCell ref="W14:W15"/>
    <mergeCell ref="W16:W17"/>
    <mergeCell ref="W18:W19"/>
  </mergeCells>
  <pageMargins left="0.7" right="0.7" top="0.75" bottom="0.75" header="0.3" footer="0.3"/>
  <pageSetup paperSize="8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3">
    <pageSetUpPr fitToPage="1"/>
  </sheetPr>
  <dimension ref="A1:BM91"/>
  <sheetViews>
    <sheetView zoomScale="55" zoomScaleNormal="55" workbookViewId="0">
      <selection activeCell="G89" sqref="G89"/>
    </sheetView>
  </sheetViews>
  <sheetFormatPr defaultColWidth="15.68359375" defaultRowHeight="15" customHeight="1" x14ac:dyDescent="0.55000000000000004"/>
  <cols>
    <col min="1" max="2" width="15.68359375" style="1"/>
    <col min="3" max="20" width="15.68359375" style="2"/>
    <col min="21" max="21" width="15.68359375" style="23"/>
    <col min="22" max="23" width="15.68359375" style="2"/>
    <col min="24" max="26" width="15.68359375" style="1"/>
    <col min="28" max="38" width="15.68359375" style="1"/>
    <col min="42" max="50" width="15.68359375" style="1"/>
    <col min="52" max="16384" width="15.68359375" style="1"/>
  </cols>
  <sheetData>
    <row r="1" spans="1:42" ht="40" customHeight="1" x14ac:dyDescent="0.55000000000000004">
      <c r="A1" s="147" t="s">
        <v>28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69"/>
      <c r="R1" s="7"/>
      <c r="S1" s="7"/>
      <c r="U1" s="63" t="s">
        <v>80</v>
      </c>
    </row>
    <row r="2" spans="1:42" ht="15" customHeight="1" x14ac:dyDescent="0.55000000000000004">
      <c r="A2" s="159" t="s">
        <v>107</v>
      </c>
      <c r="B2" s="160"/>
      <c r="C2" s="160"/>
      <c r="D2" s="160"/>
      <c r="E2" s="161"/>
      <c r="F2" s="139" t="s">
        <v>8</v>
      </c>
      <c r="G2" s="139"/>
      <c r="H2" s="139"/>
      <c r="I2" s="139"/>
      <c r="J2" s="139"/>
      <c r="K2" s="139"/>
      <c r="L2" s="139"/>
      <c r="M2" s="139" t="s">
        <v>25</v>
      </c>
      <c r="N2" s="139"/>
      <c r="O2" s="139"/>
      <c r="P2" s="139"/>
      <c r="Q2" s="150" t="s">
        <v>78</v>
      </c>
      <c r="S2" s="7"/>
    </row>
    <row r="3" spans="1:42" ht="15" customHeight="1" x14ac:dyDescent="0.55000000000000004">
      <c r="A3" s="141"/>
      <c r="B3" s="142"/>
      <c r="C3" s="142"/>
      <c r="D3" s="142"/>
      <c r="E3" s="143"/>
      <c r="F3" s="62" t="s">
        <v>9</v>
      </c>
      <c r="G3" s="62" t="s">
        <v>10</v>
      </c>
      <c r="H3" s="62" t="s">
        <v>11</v>
      </c>
      <c r="I3" s="62" t="s">
        <v>12</v>
      </c>
      <c r="J3" s="62" t="s">
        <v>13</v>
      </c>
      <c r="K3" s="62" t="s">
        <v>14</v>
      </c>
      <c r="L3" s="62" t="s">
        <v>15</v>
      </c>
      <c r="M3" s="62" t="s">
        <v>21</v>
      </c>
      <c r="N3" s="62" t="s">
        <v>22</v>
      </c>
      <c r="O3" s="62" t="s">
        <v>23</v>
      </c>
      <c r="P3" s="62" t="s">
        <v>24</v>
      </c>
      <c r="Q3" s="151"/>
      <c r="S3" s="7"/>
    </row>
    <row r="4" spans="1:42" ht="15" customHeight="1" x14ac:dyDescent="0.55000000000000004">
      <c r="A4" s="141"/>
      <c r="B4" s="142"/>
      <c r="C4" s="142"/>
      <c r="D4" s="142"/>
      <c r="E4" s="143"/>
      <c r="F4" s="139" t="s">
        <v>27</v>
      </c>
      <c r="G4" s="139"/>
      <c r="H4" s="139"/>
      <c r="I4" s="139"/>
      <c r="J4" s="139"/>
      <c r="K4" s="139"/>
      <c r="L4" s="139"/>
      <c r="M4" s="139" t="s">
        <v>26</v>
      </c>
      <c r="N4" s="139"/>
      <c r="O4" s="139"/>
      <c r="P4" s="139"/>
      <c r="Q4" s="151"/>
      <c r="S4" s="7"/>
      <c r="AB4" s="64" t="s">
        <v>9</v>
      </c>
      <c r="AC4" s="64" t="s">
        <v>10</v>
      </c>
      <c r="AD4" s="64" t="s">
        <v>11</v>
      </c>
      <c r="AE4" s="64" t="s">
        <v>12</v>
      </c>
      <c r="AF4" s="64" t="s">
        <v>13</v>
      </c>
      <c r="AG4" s="64" t="s">
        <v>14</v>
      </c>
      <c r="AH4" s="64" t="s">
        <v>15</v>
      </c>
      <c r="AI4" s="64" t="s">
        <v>21</v>
      </c>
      <c r="AJ4" s="64" t="s">
        <v>22</v>
      </c>
      <c r="AK4" s="64" t="s">
        <v>23</v>
      </c>
      <c r="AL4" s="64" t="s">
        <v>24</v>
      </c>
    </row>
    <row r="5" spans="1:42" ht="15" customHeight="1" x14ac:dyDescent="0.55000000000000004">
      <c r="A5" s="141"/>
      <c r="B5" s="142"/>
      <c r="C5" s="142"/>
      <c r="D5" s="142"/>
      <c r="E5" s="143"/>
      <c r="F5" s="62">
        <v>100</v>
      </c>
      <c r="G5" s="62">
        <v>240</v>
      </c>
      <c r="H5" s="62">
        <v>380</v>
      </c>
      <c r="I5" s="62">
        <v>440</v>
      </c>
      <c r="J5" s="62">
        <v>500</v>
      </c>
      <c r="K5" s="62">
        <v>600</v>
      </c>
      <c r="L5" s="62">
        <v>680</v>
      </c>
      <c r="M5" s="139"/>
      <c r="N5" s="139"/>
      <c r="O5" s="139"/>
      <c r="P5" s="139"/>
      <c r="Q5" s="151"/>
      <c r="S5" s="7"/>
    </row>
    <row r="6" spans="1:42" ht="15" customHeight="1" x14ac:dyDescent="0.55000000000000004">
      <c r="A6" s="141"/>
      <c r="B6" s="142"/>
      <c r="C6" s="142"/>
      <c r="D6" s="142"/>
      <c r="E6" s="143"/>
      <c r="F6" s="62">
        <v>120</v>
      </c>
      <c r="G6" s="62">
        <v>260</v>
      </c>
      <c r="H6" s="62">
        <v>400</v>
      </c>
      <c r="I6" s="62">
        <v>460</v>
      </c>
      <c r="J6" s="62">
        <v>520</v>
      </c>
      <c r="K6" s="62">
        <v>620</v>
      </c>
      <c r="L6" s="62">
        <v>700</v>
      </c>
      <c r="M6" s="139"/>
      <c r="N6" s="139"/>
      <c r="O6" s="139"/>
      <c r="P6" s="139"/>
      <c r="Q6" s="151"/>
      <c r="S6" s="7"/>
    </row>
    <row r="7" spans="1:42" ht="15" customHeight="1" thickBot="1" x14ac:dyDescent="0.6">
      <c r="A7" s="141"/>
      <c r="B7" s="142"/>
      <c r="C7" s="142"/>
      <c r="D7" s="142"/>
      <c r="E7" s="143"/>
      <c r="F7" s="62">
        <v>140</v>
      </c>
      <c r="G7" s="62">
        <v>280</v>
      </c>
      <c r="H7" s="62">
        <v>420</v>
      </c>
      <c r="I7" s="62">
        <v>480</v>
      </c>
      <c r="J7" s="62">
        <v>540</v>
      </c>
      <c r="K7" s="62">
        <v>640</v>
      </c>
      <c r="L7" s="62"/>
      <c r="M7" s="139"/>
      <c r="N7" s="139"/>
      <c r="O7" s="139"/>
      <c r="P7" s="139"/>
      <c r="Q7" s="151"/>
      <c r="S7" s="7"/>
    </row>
    <row r="8" spans="1:42" ht="15" customHeight="1" thickBot="1" x14ac:dyDescent="0.6">
      <c r="A8" s="141"/>
      <c r="B8" s="142"/>
      <c r="C8" s="142"/>
      <c r="D8" s="142"/>
      <c r="E8" s="143"/>
      <c r="F8" s="62">
        <v>160</v>
      </c>
      <c r="G8" s="62">
        <v>300</v>
      </c>
      <c r="H8" s="62"/>
      <c r="I8" s="62"/>
      <c r="J8" s="62">
        <v>560</v>
      </c>
      <c r="K8" s="62">
        <v>660</v>
      </c>
      <c r="L8" s="62"/>
      <c r="M8" s="139"/>
      <c r="N8" s="139"/>
      <c r="O8" s="139"/>
      <c r="P8" s="139"/>
      <c r="Q8" s="151"/>
      <c r="S8" s="7"/>
      <c r="AB8" s="73" t="str">
        <f>IF(AND(AB26=$AM$26,AB26&lt;800000000),AB4,"")</f>
        <v/>
      </c>
      <c r="AC8" s="73" t="str">
        <f t="shared" ref="AC8:AL8" si="0">IF(AND(AC26=$AM$26,AC26&lt;800000000),AC4,"")</f>
        <v/>
      </c>
      <c r="AD8" s="73" t="str">
        <f t="shared" si="0"/>
        <v/>
      </c>
      <c r="AE8" s="73" t="str">
        <f t="shared" si="0"/>
        <v/>
      </c>
      <c r="AF8" s="73" t="str">
        <f t="shared" si="0"/>
        <v/>
      </c>
      <c r="AG8" s="73" t="str">
        <f t="shared" si="0"/>
        <v/>
      </c>
      <c r="AH8" s="73" t="str">
        <f t="shared" si="0"/>
        <v/>
      </c>
      <c r="AI8" s="73" t="str">
        <f t="shared" si="0"/>
        <v/>
      </c>
      <c r="AJ8" s="73" t="str">
        <f t="shared" si="0"/>
        <v/>
      </c>
      <c r="AK8" s="73" t="str">
        <f t="shared" si="0"/>
        <v/>
      </c>
      <c r="AL8" s="73" t="str">
        <f t="shared" si="0"/>
        <v/>
      </c>
      <c r="AM8" s="29" t="str">
        <f>AB8&amp;AC8&amp;AD8&amp;AE8&amp;AF8&amp;AG8&amp;AH8&amp;AI8&amp;AJ8&amp;AK8&amp;AL8</f>
        <v/>
      </c>
    </row>
    <row r="9" spans="1:42" ht="15" customHeight="1" x14ac:dyDescent="0.55000000000000004">
      <c r="A9" s="141"/>
      <c r="B9" s="142"/>
      <c r="C9" s="142"/>
      <c r="D9" s="142"/>
      <c r="E9" s="143"/>
      <c r="F9" s="62">
        <v>180</v>
      </c>
      <c r="G9" s="62">
        <v>320</v>
      </c>
      <c r="H9" s="62"/>
      <c r="I9" s="62"/>
      <c r="J9" s="62">
        <v>580</v>
      </c>
      <c r="K9" s="62"/>
      <c r="L9" s="62"/>
      <c r="M9" s="139"/>
      <c r="N9" s="139"/>
      <c r="O9" s="139"/>
      <c r="P9" s="139"/>
      <c r="Q9" s="151"/>
      <c r="S9" s="7"/>
      <c r="AB9"/>
      <c r="AC9"/>
      <c r="AD9"/>
      <c r="AE9"/>
      <c r="AF9"/>
      <c r="AG9"/>
      <c r="AH9"/>
      <c r="AI9"/>
      <c r="AJ9"/>
      <c r="AK9"/>
      <c r="AL9"/>
    </row>
    <row r="10" spans="1:42" ht="15" customHeight="1" x14ac:dyDescent="0.55000000000000004">
      <c r="A10" s="141"/>
      <c r="B10" s="142"/>
      <c r="C10" s="142"/>
      <c r="D10" s="142"/>
      <c r="E10" s="143"/>
      <c r="F10" s="62">
        <v>200</v>
      </c>
      <c r="G10" s="62">
        <v>340</v>
      </c>
      <c r="H10" s="62"/>
      <c r="I10" s="62"/>
      <c r="J10" s="62"/>
      <c r="K10" s="62"/>
      <c r="L10" s="62"/>
      <c r="M10" s="139"/>
      <c r="N10" s="139"/>
      <c r="O10" s="139"/>
      <c r="P10" s="139"/>
      <c r="Q10" s="151"/>
      <c r="AM10" s="2"/>
    </row>
    <row r="11" spans="1:42" ht="15" customHeight="1" thickBot="1" x14ac:dyDescent="0.6">
      <c r="A11" s="144"/>
      <c r="B11" s="145"/>
      <c r="C11" s="145"/>
      <c r="D11" s="145"/>
      <c r="E11" s="146"/>
      <c r="F11" s="62">
        <v>220</v>
      </c>
      <c r="G11" s="62">
        <v>360</v>
      </c>
      <c r="H11" s="62"/>
      <c r="I11" s="62"/>
      <c r="J11" s="62"/>
      <c r="K11" s="62"/>
      <c r="L11" s="62"/>
      <c r="M11" s="139"/>
      <c r="N11" s="139"/>
      <c r="O11" s="139"/>
      <c r="P11" s="139"/>
      <c r="Q11" s="151"/>
      <c r="AC11"/>
      <c r="AD11"/>
      <c r="AE11"/>
      <c r="AF11"/>
      <c r="AG11"/>
      <c r="AH11"/>
      <c r="AI11"/>
      <c r="AJ11"/>
      <c r="AK11"/>
      <c r="AL11"/>
    </row>
    <row r="12" spans="1:42" ht="40" customHeight="1" thickBot="1" x14ac:dyDescent="0.6">
      <c r="A12" s="65" t="s">
        <v>3</v>
      </c>
      <c r="B12" s="65" t="s">
        <v>0</v>
      </c>
      <c r="C12" s="66" t="s">
        <v>1</v>
      </c>
      <c r="D12" s="66" t="s">
        <v>4</v>
      </c>
      <c r="E12" s="66" t="s">
        <v>5</v>
      </c>
      <c r="F12" s="135" t="s">
        <v>18</v>
      </c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52"/>
      <c r="S12" s="136" t="s">
        <v>20</v>
      </c>
      <c r="U12" s="24">
        <f>IF(AND('SOLAI T2D SPA'!C2="Travetto_singolo",'SOLAI T2D SPA'!C4="Travetto_12",'SOLAI T2D SPA'!C5="Pignatta_48"),1,0)</f>
        <v>0</v>
      </c>
      <c r="AB12"/>
    </row>
    <row r="13" spans="1:42" ht="15" customHeight="1" x14ac:dyDescent="0.55000000000000004">
      <c r="A13" s="65" t="s">
        <v>2</v>
      </c>
      <c r="B13" s="65" t="s">
        <v>2</v>
      </c>
      <c r="C13" s="66" t="s">
        <v>2</v>
      </c>
      <c r="D13" s="66" t="s">
        <v>17</v>
      </c>
      <c r="E13" s="66" t="s">
        <v>6</v>
      </c>
      <c r="F13" s="66" t="s">
        <v>16</v>
      </c>
      <c r="G13" s="66" t="s">
        <v>16</v>
      </c>
      <c r="H13" s="66" t="s">
        <v>16</v>
      </c>
      <c r="I13" s="66" t="s">
        <v>16</v>
      </c>
      <c r="J13" s="66" t="s">
        <v>16</v>
      </c>
      <c r="K13" s="66" t="s">
        <v>16</v>
      </c>
      <c r="L13" s="66" t="s">
        <v>16</v>
      </c>
      <c r="M13" s="66" t="s">
        <v>16</v>
      </c>
      <c r="N13" s="66" t="s">
        <v>16</v>
      </c>
      <c r="O13" s="66" t="s">
        <v>16</v>
      </c>
      <c r="P13" s="66" t="s">
        <v>16</v>
      </c>
      <c r="Q13" s="66" t="s">
        <v>79</v>
      </c>
      <c r="S13" s="137"/>
    </row>
    <row r="14" spans="1:42" ht="15" customHeight="1" x14ac:dyDescent="0.55000000000000004">
      <c r="A14" s="135">
        <v>12</v>
      </c>
      <c r="B14" s="65">
        <v>4</v>
      </c>
      <c r="C14" s="6">
        <f>A14+B14</f>
        <v>16</v>
      </c>
      <c r="D14" s="4">
        <v>206</v>
      </c>
      <c r="E14" s="4"/>
      <c r="F14" s="5">
        <v>356.40000000000003</v>
      </c>
      <c r="G14" s="5">
        <v>804.73333333333335</v>
      </c>
      <c r="H14" s="5">
        <v>1052.7666666666667</v>
      </c>
      <c r="I14" s="5">
        <v>1351.4</v>
      </c>
      <c r="J14" s="5">
        <v>1724.7</v>
      </c>
      <c r="K14" s="5">
        <v>2012.6</v>
      </c>
      <c r="L14" s="5">
        <v>2295.9166666666665</v>
      </c>
      <c r="M14" s="62">
        <v>2625.3666666666668</v>
      </c>
      <c r="N14" s="62">
        <v>2947.7833333333338</v>
      </c>
      <c r="O14" s="62">
        <v>3311.9833333333336</v>
      </c>
      <c r="P14" s="62">
        <v>3667.8999999999996</v>
      </c>
      <c r="Q14" s="5">
        <v>1268.3333333333335</v>
      </c>
      <c r="S14" s="9" t="str">
        <f>"MOM60"&amp;A14&amp;B14</f>
        <v>MOM60124</v>
      </c>
      <c r="W14" s="135">
        <f>IF(AND($U$12=1,'SOLAI T2D SPA'!$C$6=A14),A14,10000000000)</f>
        <v>10000000000</v>
      </c>
      <c r="X14" s="65">
        <f>IF(W14=10000000000,10000000000,IF('SOLAI T2D SPA'!$C$7='ST BLOCCO 52'!B14,'ST BLOCCO 52'!B14,10000000000))</f>
        <v>10000000000</v>
      </c>
      <c r="Y14" s="6">
        <f>W14+X14</f>
        <v>20000000000</v>
      </c>
      <c r="Z14" s="4">
        <f>IF(Y14&gt;100000,10000000000,D14)</f>
        <v>10000000000</v>
      </c>
      <c r="AB14" s="5">
        <f>IF($X$14=10000000000,10000000000,IF('SOLAI T2D SPA'!$C$20&lt;=F14,F14,10000000000))</f>
        <v>10000000000</v>
      </c>
      <c r="AC14" s="5">
        <f>IF($X$14=10000000000,10000000000,IF('SOLAI T2D SPA'!$C$20&lt;=G14,G14,10000000000))</f>
        <v>10000000000</v>
      </c>
      <c r="AD14" s="5">
        <f>IF($X$14=10000000000,10000000000,IF('SOLAI T2D SPA'!$C$20&lt;=H14,H14,10000000000))</f>
        <v>10000000000</v>
      </c>
      <c r="AE14" s="5">
        <f>IF($X$14=10000000000,10000000000,IF('SOLAI T2D SPA'!$C$20&lt;=I14,I14,10000000000))</f>
        <v>10000000000</v>
      </c>
      <c r="AF14" s="5">
        <f>IF($X$14=10000000000,10000000000,IF('SOLAI T2D SPA'!$C$20&lt;=J14,J14,10000000000))</f>
        <v>10000000000</v>
      </c>
      <c r="AG14" s="5">
        <f>IF($X$14=10000000000,10000000000,IF('SOLAI T2D SPA'!$C$20&lt;=K14,K14,10000000000))</f>
        <v>10000000000</v>
      </c>
      <c r="AH14" s="5">
        <f>IF($X$14=10000000000,10000000000,IF('SOLAI T2D SPA'!$C$20&lt;=L14,L14,10000000000))</f>
        <v>10000000000</v>
      </c>
      <c r="AI14" s="5">
        <f>IF($X$14=10000000000,10000000000,IF('SOLAI T2D SPA'!$C$20&lt;=M14,M14,10000000000))</f>
        <v>10000000000</v>
      </c>
      <c r="AJ14" s="5">
        <f>IF($X$14=10000000000,10000000000,IF('SOLAI T2D SPA'!$C$20&lt;=N14,N14,10000000000))</f>
        <v>10000000000</v>
      </c>
      <c r="AK14" s="5">
        <f>IF($X$14=10000000000,10000000000,IF('SOLAI T2D SPA'!$C$20&lt;=O14,O14,10000000000))</f>
        <v>10000000000</v>
      </c>
      <c r="AL14" s="5">
        <f>IF($X$14=10000000000,10000000000,IF('SOLAI T2D SPA'!$C$20&lt;=P14,P14,10000000000))</f>
        <v>10000000000</v>
      </c>
      <c r="AP14" s="5">
        <v>1268.3333333333335</v>
      </c>
    </row>
    <row r="15" spans="1:42" ht="15" customHeight="1" x14ac:dyDescent="0.55000000000000004">
      <c r="A15" s="135"/>
      <c r="B15" s="65">
        <v>5</v>
      </c>
      <c r="C15" s="6">
        <f>A14+B15</f>
        <v>17</v>
      </c>
      <c r="D15" s="4">
        <v>231</v>
      </c>
      <c r="E15" s="4"/>
      <c r="F15" s="5">
        <v>382.36666666666667</v>
      </c>
      <c r="G15" s="5">
        <v>865.96666666666681</v>
      </c>
      <c r="H15" s="5">
        <v>1134.6500000000001</v>
      </c>
      <c r="I15" s="5">
        <v>1459.6833333333334</v>
      </c>
      <c r="J15" s="5">
        <v>1867.5333333333333</v>
      </c>
      <c r="K15" s="5">
        <v>2183.85</v>
      </c>
      <c r="L15" s="5">
        <v>2496.4666666666672</v>
      </c>
      <c r="M15" s="62">
        <v>2861.3166666666666</v>
      </c>
      <c r="N15" s="62">
        <v>3220.6333333333337</v>
      </c>
      <c r="O15" s="62">
        <v>3629.0333333333338</v>
      </c>
      <c r="P15" s="62">
        <v>4030.916666666667</v>
      </c>
      <c r="Q15" s="68">
        <v>1358.3333333333335</v>
      </c>
      <c r="S15" s="9" t="str">
        <f>"MOM60"&amp;A14&amp;B15</f>
        <v>MOM60125</v>
      </c>
      <c r="W15" s="135"/>
      <c r="X15" s="67">
        <f>IF(W14=10000000000,10000000000,IF('SOLAI T2D SPA'!$C$7='ST BLOCCO 52'!B15,'ST BLOCCO 52'!B15,10000000000))</f>
        <v>10000000000</v>
      </c>
      <c r="Y15" s="6">
        <f>W14+X15</f>
        <v>20000000000</v>
      </c>
      <c r="Z15" s="4">
        <f t="shared" ref="Z15:Z25" si="1">IF(Y15&gt;100000,10000000000,D15)</f>
        <v>10000000000</v>
      </c>
      <c r="AB15" s="5">
        <f>IF($X$15=10000000000,10000000000,IF('SOLAI T2D SPA'!$C$20&lt;=F15,F15,10000000000))</f>
        <v>10000000000</v>
      </c>
      <c r="AC15" s="5">
        <f>IF($X$15=10000000000,10000000000,IF('SOLAI T2D SPA'!$C$20&lt;=G15,G15,10000000000))</f>
        <v>10000000000</v>
      </c>
      <c r="AD15" s="5">
        <f>IF($X$15=10000000000,10000000000,IF('SOLAI T2D SPA'!$C$20&lt;=H15,H15,10000000000))</f>
        <v>10000000000</v>
      </c>
      <c r="AE15" s="5">
        <f>IF($X$15=10000000000,10000000000,IF('SOLAI T2D SPA'!$C$20&lt;=I15,I15,10000000000))</f>
        <v>10000000000</v>
      </c>
      <c r="AF15" s="5">
        <f>IF($X$15=10000000000,10000000000,IF('SOLAI T2D SPA'!$C$20&lt;=J15,J15,10000000000))</f>
        <v>10000000000</v>
      </c>
      <c r="AG15" s="5">
        <f>IF($X$15=10000000000,10000000000,IF('SOLAI T2D SPA'!$C$20&lt;=K15,K15,10000000000))</f>
        <v>10000000000</v>
      </c>
      <c r="AH15" s="5">
        <f>IF($X$15=10000000000,10000000000,IF('SOLAI T2D SPA'!$C$20&lt;=L15,L15,10000000000))</f>
        <v>10000000000</v>
      </c>
      <c r="AI15" s="5">
        <f>IF($X$15=10000000000,10000000000,IF('SOLAI T2D SPA'!$C$20&lt;=M15,M15,10000000000))</f>
        <v>10000000000</v>
      </c>
      <c r="AJ15" s="5">
        <f>IF($X$15=10000000000,10000000000,IF('SOLAI T2D SPA'!$C$20&lt;=N15,N15,10000000000))</f>
        <v>10000000000</v>
      </c>
      <c r="AK15" s="5">
        <f>IF($X$15=10000000000,10000000000,IF('SOLAI T2D SPA'!$C$20&lt;=O15,O15,10000000000))</f>
        <v>10000000000</v>
      </c>
      <c r="AL15" s="5">
        <f>IF($X$15=10000000000,10000000000,IF('SOLAI T2D SPA'!$C$20&lt;=P15,P15,10000000000))</f>
        <v>10000000000</v>
      </c>
      <c r="AP15" s="68">
        <v>1358.3333333333335</v>
      </c>
    </row>
    <row r="16" spans="1:42" ht="15" customHeight="1" x14ac:dyDescent="0.55000000000000004">
      <c r="A16" s="135">
        <v>14</v>
      </c>
      <c r="B16" s="65">
        <v>4</v>
      </c>
      <c r="C16" s="6">
        <f t="shared" ref="C16" si="2">A16+B16</f>
        <v>18</v>
      </c>
      <c r="D16" s="4">
        <v>219</v>
      </c>
      <c r="E16" s="4"/>
      <c r="F16" s="5">
        <v>407.38333333333338</v>
      </c>
      <c r="G16" s="5">
        <v>921.33333333333326</v>
      </c>
      <c r="H16" s="5">
        <v>1206.2166666666667</v>
      </c>
      <c r="I16" s="5">
        <v>1549.9</v>
      </c>
      <c r="J16" s="5">
        <v>1980.6166666666666</v>
      </c>
      <c r="K16" s="5">
        <v>2313.7666666666669</v>
      </c>
      <c r="L16" s="5">
        <v>2642.4333333333334</v>
      </c>
      <c r="M16" s="5">
        <v>3025.0166666666669</v>
      </c>
      <c r="N16" s="6">
        <v>3400.4333333333334</v>
      </c>
      <c r="O16" s="6">
        <v>3825.9833333333336</v>
      </c>
      <c r="P16" s="6">
        <v>4243.25</v>
      </c>
      <c r="Q16" s="68">
        <v>1448.3333333333335</v>
      </c>
      <c r="S16" s="9" t="str">
        <f t="shared" ref="S16" si="3">"MOM60"&amp;A16&amp;B16</f>
        <v>MOM60144</v>
      </c>
      <c r="W16" s="135">
        <f>IF(AND($U$12=1,'SOLAI T2D SPA'!$C$6=A16),A16,10000000000)</f>
        <v>10000000000</v>
      </c>
      <c r="X16" s="67">
        <f>IF(W16=10000000000,10000000000,IF('SOLAI T2D SPA'!$C$7='ST BLOCCO 52'!B16,'ST BLOCCO 52'!B16,10000000000))</f>
        <v>10000000000</v>
      </c>
      <c r="Y16" s="6">
        <f t="shared" ref="Y16" si="4">W16+X16</f>
        <v>20000000000</v>
      </c>
      <c r="Z16" s="4">
        <f t="shared" si="1"/>
        <v>10000000000</v>
      </c>
      <c r="AB16" s="5">
        <f>IF($X$16=10000000000,10000000000,IF('SOLAI T2D SPA'!$C$20&lt;=F16,F16,10000000000))</f>
        <v>10000000000</v>
      </c>
      <c r="AC16" s="5">
        <f>IF($X$16=10000000000,10000000000,IF('SOLAI T2D SPA'!$C$20&lt;=G16,G16,10000000000))</f>
        <v>10000000000</v>
      </c>
      <c r="AD16" s="5">
        <f>IF($X$16=10000000000,10000000000,IF('SOLAI T2D SPA'!$C$20&lt;=H16,H16,10000000000))</f>
        <v>10000000000</v>
      </c>
      <c r="AE16" s="5">
        <f>IF($X$16=10000000000,10000000000,IF('SOLAI T2D SPA'!$C$20&lt;=I16,I16,10000000000))</f>
        <v>10000000000</v>
      </c>
      <c r="AF16" s="5">
        <f>IF($X$16=10000000000,10000000000,IF('SOLAI T2D SPA'!$C$20&lt;=J16,J16,10000000000))</f>
        <v>10000000000</v>
      </c>
      <c r="AG16" s="5">
        <f>IF($X$16=10000000000,10000000000,IF('SOLAI T2D SPA'!$C$20&lt;=K16,K16,10000000000))</f>
        <v>10000000000</v>
      </c>
      <c r="AH16" s="5">
        <f>IF($X$16=10000000000,10000000000,IF('SOLAI T2D SPA'!$C$20&lt;=L16,L16,10000000000))</f>
        <v>10000000000</v>
      </c>
      <c r="AI16" s="5">
        <f>IF($X$16=10000000000,10000000000,IF('SOLAI T2D SPA'!$C$20&lt;=M16,M16,10000000000))</f>
        <v>10000000000</v>
      </c>
      <c r="AJ16" s="5">
        <f>IF($X$16=10000000000,10000000000,IF('SOLAI T2D SPA'!$C$20&lt;=N16,N16,10000000000))</f>
        <v>10000000000</v>
      </c>
      <c r="AK16" s="5">
        <f>IF($X$16=10000000000,10000000000,IF('SOLAI T2D SPA'!$C$20&lt;=O16,O16,10000000000))</f>
        <v>10000000000</v>
      </c>
      <c r="AL16" s="5">
        <f>IF($X$16=10000000000,10000000000,IF('SOLAI T2D SPA'!$C$20&lt;=P16,P16,10000000000))</f>
        <v>10000000000</v>
      </c>
      <c r="AP16" s="68">
        <v>1448.3333333333335</v>
      </c>
    </row>
    <row r="17" spans="1:64" ht="15" customHeight="1" x14ac:dyDescent="0.55000000000000004">
      <c r="A17" s="135"/>
      <c r="B17" s="65">
        <v>5</v>
      </c>
      <c r="C17" s="6">
        <f t="shared" ref="C17" si="5">A16+B17</f>
        <v>19</v>
      </c>
      <c r="D17" s="4">
        <v>244</v>
      </c>
      <c r="E17" s="4"/>
      <c r="F17" s="5">
        <v>433.51666666666671</v>
      </c>
      <c r="G17" s="5">
        <v>982.45</v>
      </c>
      <c r="H17" s="5">
        <v>1288.1500000000001</v>
      </c>
      <c r="I17" s="5">
        <v>1658.1333333333334</v>
      </c>
      <c r="J17" s="5">
        <v>2123.6333333333337</v>
      </c>
      <c r="K17" s="5">
        <v>2484.9500000000003</v>
      </c>
      <c r="L17" s="5">
        <v>2842.5166666666669</v>
      </c>
      <c r="M17" s="5">
        <v>3260.7666666666669</v>
      </c>
      <c r="N17" s="6">
        <v>3673.5333333333333</v>
      </c>
      <c r="O17" s="6">
        <v>4143.8833333333332</v>
      </c>
      <c r="P17" s="6">
        <v>4606.1833333333334</v>
      </c>
      <c r="Q17" s="68">
        <v>1540</v>
      </c>
      <c r="S17" s="9" t="str">
        <f t="shared" ref="S17" si="6">"MOM60"&amp;A16&amp;B17</f>
        <v>MOM60145</v>
      </c>
      <c r="W17" s="135"/>
      <c r="X17" s="67">
        <f>IF(W16=10000000000,10000000000,IF('SOLAI T2D SPA'!$C$7='ST BLOCCO 52'!B17,'ST BLOCCO 52'!B17,10000000000))</f>
        <v>10000000000</v>
      </c>
      <c r="Y17" s="6">
        <f t="shared" ref="Y17" si="7">W16+X17</f>
        <v>20000000000</v>
      </c>
      <c r="Z17" s="4">
        <f t="shared" si="1"/>
        <v>10000000000</v>
      </c>
      <c r="AB17" s="5">
        <f>IF($X$17=10000000000,10000000000,IF('SOLAI T2D SPA'!$C$20&lt;=F17,F17,10000000000))</f>
        <v>10000000000</v>
      </c>
      <c r="AC17" s="5">
        <f>IF($X$17=10000000000,10000000000,IF('SOLAI T2D SPA'!$C$20&lt;=G17,G17,10000000000))</f>
        <v>10000000000</v>
      </c>
      <c r="AD17" s="5">
        <f>IF($X$17=10000000000,10000000000,IF('SOLAI T2D SPA'!$C$20&lt;=H17,H17,10000000000))</f>
        <v>10000000000</v>
      </c>
      <c r="AE17" s="5">
        <f>IF($X$17=10000000000,10000000000,IF('SOLAI T2D SPA'!$C$20&lt;=I17,I17,10000000000))</f>
        <v>10000000000</v>
      </c>
      <c r="AF17" s="5">
        <f>IF($X$17=10000000000,10000000000,IF('SOLAI T2D SPA'!$C$20&lt;=J17,J17,10000000000))</f>
        <v>10000000000</v>
      </c>
      <c r="AG17" s="5">
        <f>IF($X$17=10000000000,10000000000,IF('SOLAI T2D SPA'!$C$20&lt;=K17,K17,10000000000))</f>
        <v>10000000000</v>
      </c>
      <c r="AH17" s="5">
        <f>IF($X$17=10000000000,10000000000,IF('SOLAI T2D SPA'!$C$20&lt;=L17,L17,10000000000))</f>
        <v>10000000000</v>
      </c>
      <c r="AI17" s="5">
        <f>IF($X$17=10000000000,10000000000,IF('SOLAI T2D SPA'!$C$20&lt;=M17,M17,10000000000))</f>
        <v>10000000000</v>
      </c>
      <c r="AJ17" s="5">
        <f>IF($X$17=10000000000,10000000000,IF('SOLAI T2D SPA'!$C$20&lt;=N17,N17,10000000000))</f>
        <v>10000000000</v>
      </c>
      <c r="AK17" s="5">
        <f>IF($X$17=10000000000,10000000000,IF('SOLAI T2D SPA'!$C$20&lt;=O17,O17,10000000000))</f>
        <v>10000000000</v>
      </c>
      <c r="AL17" s="5">
        <f>IF($X$17=10000000000,10000000000,IF('SOLAI T2D SPA'!$C$20&lt;=P17,P17,10000000000))</f>
        <v>10000000000</v>
      </c>
      <c r="AP17" s="68">
        <v>1540</v>
      </c>
    </row>
    <row r="18" spans="1:64" ht="15" customHeight="1" x14ac:dyDescent="0.55000000000000004">
      <c r="A18" s="135">
        <v>16</v>
      </c>
      <c r="B18" s="65">
        <v>4</v>
      </c>
      <c r="C18" s="6">
        <f t="shared" ref="C18" si="8">A18+B18</f>
        <v>20</v>
      </c>
      <c r="D18" s="4">
        <v>233</v>
      </c>
      <c r="E18" s="4"/>
      <c r="F18" s="5">
        <v>458.50000000000006</v>
      </c>
      <c r="G18" s="5">
        <v>1037.9666666666667</v>
      </c>
      <c r="H18" s="5">
        <v>1359.8</v>
      </c>
      <c r="I18" s="5">
        <v>1748.7833333333333</v>
      </c>
      <c r="J18" s="5">
        <v>2236.7000000000003</v>
      </c>
      <c r="K18" s="5">
        <v>2615.1333333333332</v>
      </c>
      <c r="L18" s="5">
        <v>2988.65</v>
      </c>
      <c r="M18" s="5">
        <v>3424.416666666667</v>
      </c>
      <c r="N18" s="6">
        <v>3853.7666666666673</v>
      </c>
      <c r="O18" s="6">
        <v>4340.0833333333339</v>
      </c>
      <c r="P18" s="6">
        <v>4819.0333333333338</v>
      </c>
      <c r="Q18" s="68">
        <v>1630</v>
      </c>
      <c r="S18" s="9" t="str">
        <f t="shared" ref="S18" si="9">"MOM60"&amp;A18&amp;B18</f>
        <v>MOM60164</v>
      </c>
      <c r="W18" s="135">
        <f>IF(AND($U$12=1,'SOLAI T2D SPA'!$C$6=A18),A18,10000000000)</f>
        <v>10000000000</v>
      </c>
      <c r="X18" s="67">
        <f>IF(W18=10000000000,10000000000,IF('SOLAI T2D SPA'!$C$7='ST BLOCCO 52'!B18,'ST BLOCCO 52'!B18,10000000000))</f>
        <v>10000000000</v>
      </c>
      <c r="Y18" s="6">
        <f t="shared" ref="Y18" si="10">W18+X18</f>
        <v>20000000000</v>
      </c>
      <c r="Z18" s="4">
        <f t="shared" si="1"/>
        <v>10000000000</v>
      </c>
      <c r="AB18" s="5">
        <f>IF($X$18=10000000000,10000000000,IF('SOLAI T2D SPA'!$C$20&lt;=F18,F18,10000000000))</f>
        <v>10000000000</v>
      </c>
      <c r="AC18" s="5">
        <f>IF($X$18=10000000000,10000000000,IF('SOLAI T2D SPA'!$C$20&lt;=G18,G18,10000000000))</f>
        <v>10000000000</v>
      </c>
      <c r="AD18" s="5">
        <f>IF($X$18=10000000000,10000000000,IF('SOLAI T2D SPA'!$C$20&lt;=H18,H18,10000000000))</f>
        <v>10000000000</v>
      </c>
      <c r="AE18" s="5">
        <f>IF($X$18=10000000000,10000000000,IF('SOLAI T2D SPA'!$C$20&lt;=I18,I18,10000000000))</f>
        <v>10000000000</v>
      </c>
      <c r="AF18" s="5">
        <f>IF($X$18=10000000000,10000000000,IF('SOLAI T2D SPA'!$C$20&lt;=J18,J18,10000000000))</f>
        <v>10000000000</v>
      </c>
      <c r="AG18" s="5">
        <f>IF($X$18=10000000000,10000000000,IF('SOLAI T2D SPA'!$C$20&lt;=K18,K18,10000000000))</f>
        <v>10000000000</v>
      </c>
      <c r="AH18" s="5">
        <f>IF($X$18=10000000000,10000000000,IF('SOLAI T2D SPA'!$C$20&lt;=L18,L18,10000000000))</f>
        <v>10000000000</v>
      </c>
      <c r="AI18" s="5">
        <f>IF($X$18=10000000000,10000000000,IF('SOLAI T2D SPA'!$C$20&lt;=M18,M18,10000000000))</f>
        <v>10000000000</v>
      </c>
      <c r="AJ18" s="5">
        <f>IF($X$18=10000000000,10000000000,IF('SOLAI T2D SPA'!$C$20&lt;=N18,N18,10000000000))</f>
        <v>10000000000</v>
      </c>
      <c r="AK18" s="5">
        <f>IF($X$18=10000000000,10000000000,IF('SOLAI T2D SPA'!$C$20&lt;=O18,O18,10000000000))</f>
        <v>10000000000</v>
      </c>
      <c r="AL18" s="5">
        <f>IF($X$18=10000000000,10000000000,IF('SOLAI T2D SPA'!$C$20&lt;=P18,P18,10000000000))</f>
        <v>10000000000</v>
      </c>
      <c r="AP18" s="68">
        <v>1630</v>
      </c>
    </row>
    <row r="19" spans="1:64" ht="15" customHeight="1" x14ac:dyDescent="0.55000000000000004">
      <c r="A19" s="135"/>
      <c r="B19" s="65">
        <v>5</v>
      </c>
      <c r="C19" s="6">
        <f t="shared" ref="C19" si="11">A18+B19</f>
        <v>21</v>
      </c>
      <c r="D19" s="4">
        <v>258</v>
      </c>
      <c r="E19" s="4"/>
      <c r="F19" s="5">
        <v>484.56666666666672</v>
      </c>
      <c r="G19" s="5">
        <v>1099.0666666666668</v>
      </c>
      <c r="H19" s="5">
        <v>1441.5833333333335</v>
      </c>
      <c r="I19" s="5">
        <v>1856.8833333333337</v>
      </c>
      <c r="J19" s="5">
        <v>2379.5500000000002</v>
      </c>
      <c r="K19" s="5">
        <v>2786.15</v>
      </c>
      <c r="L19" s="5">
        <v>3189.1166666666668</v>
      </c>
      <c r="M19" s="5">
        <v>3660.6833333333334</v>
      </c>
      <c r="N19" s="6">
        <v>4126.9333333333334</v>
      </c>
      <c r="O19" s="6">
        <v>4657.5</v>
      </c>
      <c r="P19" s="6">
        <v>5182.7666666666664</v>
      </c>
      <c r="Q19" s="68">
        <v>1720</v>
      </c>
      <c r="S19" s="9" t="str">
        <f t="shared" ref="S19" si="12">"MOM60"&amp;A18&amp;B19</f>
        <v>MOM60165</v>
      </c>
      <c r="W19" s="135"/>
      <c r="X19" s="67">
        <f>IF(W18=10000000000,10000000000,IF('SOLAI T2D SPA'!$C$7='ST BLOCCO 52'!B19,'ST BLOCCO 52'!B19,10000000000))</f>
        <v>10000000000</v>
      </c>
      <c r="Y19" s="6">
        <f t="shared" ref="Y19" si="13">W18+X19</f>
        <v>20000000000</v>
      </c>
      <c r="Z19" s="4">
        <f t="shared" si="1"/>
        <v>10000000000</v>
      </c>
      <c r="AB19" s="5">
        <f>IF($X$19=10000000000,10000000000,IF('SOLAI T2D SPA'!$C$20&lt;=F19,F19,10000000000))</f>
        <v>10000000000</v>
      </c>
      <c r="AC19" s="5">
        <f>IF($X$19=10000000000,10000000000,IF('SOLAI T2D SPA'!$C$20&lt;=G19,G19,10000000000))</f>
        <v>10000000000</v>
      </c>
      <c r="AD19" s="5">
        <f>IF($X$19=10000000000,10000000000,IF('SOLAI T2D SPA'!$C$20&lt;=H19,H19,10000000000))</f>
        <v>10000000000</v>
      </c>
      <c r="AE19" s="5">
        <f>IF($X$19=10000000000,10000000000,IF('SOLAI T2D SPA'!$C$20&lt;=I19,I19,10000000000))</f>
        <v>10000000000</v>
      </c>
      <c r="AF19" s="5">
        <f>IF($X$19=10000000000,10000000000,IF('SOLAI T2D SPA'!$C$20&lt;=J19,J19,10000000000))</f>
        <v>10000000000</v>
      </c>
      <c r="AG19" s="5">
        <f>IF($X$19=10000000000,10000000000,IF('SOLAI T2D SPA'!$C$20&lt;=K19,K19,10000000000))</f>
        <v>10000000000</v>
      </c>
      <c r="AH19" s="5">
        <f>IF($X$19=10000000000,10000000000,IF('SOLAI T2D SPA'!$C$20&lt;=L19,L19,10000000000))</f>
        <v>10000000000</v>
      </c>
      <c r="AI19" s="5">
        <f>IF($X$19=10000000000,10000000000,IF('SOLAI T2D SPA'!$C$20&lt;=M19,M19,10000000000))</f>
        <v>10000000000</v>
      </c>
      <c r="AJ19" s="5">
        <f>IF($X$19=10000000000,10000000000,IF('SOLAI T2D SPA'!$C$20&lt;=N19,N19,10000000000))</f>
        <v>10000000000</v>
      </c>
      <c r="AK19" s="5">
        <f>IF($X$19=10000000000,10000000000,IF('SOLAI T2D SPA'!$C$20&lt;=O19,O19,10000000000))</f>
        <v>10000000000</v>
      </c>
      <c r="AL19" s="5">
        <f>IF($X$19=10000000000,10000000000,IF('SOLAI T2D SPA'!$C$20&lt;=P19,P19,10000000000))</f>
        <v>10000000000</v>
      </c>
      <c r="AP19" s="68">
        <v>1720</v>
      </c>
    </row>
    <row r="20" spans="1:64" ht="15" customHeight="1" x14ac:dyDescent="0.55000000000000004">
      <c r="A20" s="135">
        <v>18</v>
      </c>
      <c r="B20" s="65">
        <v>4</v>
      </c>
      <c r="C20" s="6">
        <f t="shared" ref="C20" si="14">A20+B20</f>
        <v>22</v>
      </c>
      <c r="D20" s="4">
        <v>246</v>
      </c>
      <c r="E20" s="4"/>
      <c r="F20" s="5">
        <v>509.58333333333337</v>
      </c>
      <c r="G20" s="5">
        <v>1154.5000000000002</v>
      </c>
      <c r="H20" s="5">
        <v>1513.4666666666667</v>
      </c>
      <c r="I20" s="5">
        <v>1947.6999999999998</v>
      </c>
      <c r="J20" s="5">
        <v>2492.6666666666665</v>
      </c>
      <c r="K20" s="5">
        <v>2916.2833333333333</v>
      </c>
      <c r="L20" s="5">
        <v>3335.0166666666669</v>
      </c>
      <c r="M20" s="5">
        <v>3823.8000000000006</v>
      </c>
      <c r="N20" s="5">
        <v>4306.1166666666668</v>
      </c>
      <c r="O20" s="5">
        <v>4855.0166666666673</v>
      </c>
      <c r="P20" s="5">
        <v>5394.6</v>
      </c>
      <c r="Q20" s="68">
        <v>1811.6666666666667</v>
      </c>
      <c r="R20" s="8"/>
      <c r="S20" s="9" t="str">
        <f t="shared" ref="S20" si="15">"MOM60"&amp;A20&amp;B20</f>
        <v>MOM60184</v>
      </c>
      <c r="W20" s="135">
        <f>IF(AND($U$12=1,'SOLAI T2D SPA'!$C$6=A20),A20,10000000000)</f>
        <v>10000000000</v>
      </c>
      <c r="X20" s="67">
        <f>IF(W20=10000000000,10000000000,IF('SOLAI T2D SPA'!$C$7='ST BLOCCO 52'!B20,'ST BLOCCO 52'!B20,10000000000))</f>
        <v>10000000000</v>
      </c>
      <c r="Y20" s="6">
        <f t="shared" ref="Y20" si="16">W20+X20</f>
        <v>20000000000</v>
      </c>
      <c r="Z20" s="4">
        <f t="shared" si="1"/>
        <v>10000000000</v>
      </c>
      <c r="AB20" s="5">
        <f>IF($X$20=10000000000,10000000000,IF('SOLAI T2D SPA'!$C$20&lt;=F20,F20,10000000000))</f>
        <v>10000000000</v>
      </c>
      <c r="AC20" s="5">
        <f>IF($X$20=10000000000,10000000000,IF('SOLAI T2D SPA'!$C$20&lt;=G20,G20,10000000000))</f>
        <v>10000000000</v>
      </c>
      <c r="AD20" s="5">
        <f>IF($X$20=10000000000,10000000000,IF('SOLAI T2D SPA'!$C$20&lt;=H20,H20,10000000000))</f>
        <v>10000000000</v>
      </c>
      <c r="AE20" s="5">
        <f>IF($X$20=10000000000,10000000000,IF('SOLAI T2D SPA'!$C$20&lt;=I20,I20,10000000000))</f>
        <v>10000000000</v>
      </c>
      <c r="AF20" s="5">
        <f>IF($X$20=10000000000,10000000000,IF('SOLAI T2D SPA'!$C$20&lt;=J20,J20,10000000000))</f>
        <v>10000000000</v>
      </c>
      <c r="AG20" s="5">
        <f>IF($X$20=10000000000,10000000000,IF('SOLAI T2D SPA'!$C$20&lt;=K20,K20,10000000000))</f>
        <v>10000000000</v>
      </c>
      <c r="AH20" s="5">
        <f>IF($X$20=10000000000,10000000000,IF('SOLAI T2D SPA'!$C$20&lt;=L20,L20,10000000000))</f>
        <v>10000000000</v>
      </c>
      <c r="AI20" s="5">
        <f>IF($X$20=10000000000,10000000000,IF('SOLAI T2D SPA'!$C$20&lt;=M20,M20,10000000000))</f>
        <v>10000000000</v>
      </c>
      <c r="AJ20" s="5">
        <f>IF($X$20=10000000000,10000000000,IF('SOLAI T2D SPA'!$C$20&lt;=N20,N20,10000000000))</f>
        <v>10000000000</v>
      </c>
      <c r="AK20" s="5">
        <f>IF($X$20=10000000000,10000000000,IF('SOLAI T2D SPA'!$C$20&lt;=O20,O20,10000000000))</f>
        <v>10000000000</v>
      </c>
      <c r="AL20" s="5">
        <f>IF($X$20=10000000000,10000000000,IF('SOLAI T2D SPA'!$C$20&lt;=P20,P20,10000000000))</f>
        <v>10000000000</v>
      </c>
      <c r="AP20" s="68">
        <v>1811.6666666666667</v>
      </c>
    </row>
    <row r="21" spans="1:64" ht="15" customHeight="1" x14ac:dyDescent="0.55000000000000004">
      <c r="A21" s="135"/>
      <c r="B21" s="65">
        <v>5</v>
      </c>
      <c r="C21" s="6">
        <f t="shared" ref="C21" si="17">A20+B21</f>
        <v>23</v>
      </c>
      <c r="D21" s="4">
        <v>271</v>
      </c>
      <c r="E21" s="4"/>
      <c r="F21" s="5">
        <v>535.61666666666667</v>
      </c>
      <c r="G21" s="5">
        <v>1215.5166666666667</v>
      </c>
      <c r="H21" s="5">
        <v>1594.9166666666667</v>
      </c>
      <c r="I21" s="5">
        <v>2055.15</v>
      </c>
      <c r="J21" s="5">
        <v>2635.8333333333335</v>
      </c>
      <c r="K21" s="5">
        <v>3087.55</v>
      </c>
      <c r="L21" s="5">
        <v>3535.2666666666664</v>
      </c>
      <c r="M21" s="5">
        <v>4059.8166666666666</v>
      </c>
      <c r="N21" s="5">
        <v>4579.2833333333338</v>
      </c>
      <c r="O21" s="5">
        <v>5171.9833333333336</v>
      </c>
      <c r="P21" s="5">
        <v>5757.9666666666672</v>
      </c>
      <c r="Q21" s="68">
        <v>1868.3333333333335</v>
      </c>
      <c r="R21" s="8"/>
      <c r="S21" s="9" t="str">
        <f t="shared" ref="S21" si="18">"MOM60"&amp;A20&amp;B21</f>
        <v>MOM60185</v>
      </c>
      <c r="W21" s="135"/>
      <c r="X21" s="67">
        <f>IF(W20=10000000000,10000000000,IF('SOLAI T2D SPA'!$C$7='ST BLOCCO 52'!B21,'ST BLOCCO 52'!B21,10000000000))</f>
        <v>10000000000</v>
      </c>
      <c r="Y21" s="6">
        <f t="shared" ref="Y21" si="19">W20+X21</f>
        <v>20000000000</v>
      </c>
      <c r="Z21" s="4">
        <f t="shared" si="1"/>
        <v>10000000000</v>
      </c>
      <c r="AB21" s="5">
        <f>IF($X$21=10000000000,10000000000,IF('SOLAI T2D SPA'!$C$20&lt;=F21,F21,10000000000))</f>
        <v>10000000000</v>
      </c>
      <c r="AC21" s="5">
        <f>IF($X$21=10000000000,10000000000,IF('SOLAI T2D SPA'!$C$20&lt;=G21,G21,10000000000))</f>
        <v>10000000000</v>
      </c>
      <c r="AD21" s="5">
        <f>IF($X$21=10000000000,10000000000,IF('SOLAI T2D SPA'!$C$20&lt;=H21,H21,10000000000))</f>
        <v>10000000000</v>
      </c>
      <c r="AE21" s="5">
        <f>IF($X$21=10000000000,10000000000,IF('SOLAI T2D SPA'!$C$20&lt;=I21,I21,10000000000))</f>
        <v>10000000000</v>
      </c>
      <c r="AF21" s="5">
        <f>IF($X$21=10000000000,10000000000,IF('SOLAI T2D SPA'!$C$20&lt;=J21,J21,10000000000))</f>
        <v>10000000000</v>
      </c>
      <c r="AG21" s="5">
        <f>IF($X$21=10000000000,10000000000,IF('SOLAI T2D SPA'!$C$20&lt;=K21,K21,10000000000))</f>
        <v>10000000000</v>
      </c>
      <c r="AH21" s="5">
        <f>IF($X$21=10000000000,10000000000,IF('SOLAI T2D SPA'!$C$20&lt;=L21,L21,10000000000))</f>
        <v>10000000000</v>
      </c>
      <c r="AI21" s="5">
        <f>IF($X$21=10000000000,10000000000,IF('SOLAI T2D SPA'!$C$20&lt;=M21,M21,10000000000))</f>
        <v>10000000000</v>
      </c>
      <c r="AJ21" s="5">
        <f>IF($X$21=10000000000,10000000000,IF('SOLAI T2D SPA'!$C$20&lt;=N21,N21,10000000000))</f>
        <v>10000000000</v>
      </c>
      <c r="AK21" s="5">
        <f>IF($X$21=10000000000,10000000000,IF('SOLAI T2D SPA'!$C$20&lt;=O21,O21,10000000000))</f>
        <v>10000000000</v>
      </c>
      <c r="AL21" s="5">
        <f>IF($X$21=10000000000,10000000000,IF('SOLAI T2D SPA'!$C$20&lt;=P21,P21,10000000000))</f>
        <v>10000000000</v>
      </c>
      <c r="AP21" s="68">
        <v>1868.3333333333335</v>
      </c>
    </row>
    <row r="22" spans="1:64" ht="15" customHeight="1" x14ac:dyDescent="0.55000000000000004">
      <c r="A22" s="135">
        <v>20</v>
      </c>
      <c r="B22" s="65">
        <v>4</v>
      </c>
      <c r="C22" s="6">
        <f t="shared" ref="C22" si="20">A22+B22</f>
        <v>24</v>
      </c>
      <c r="D22" s="4">
        <v>263</v>
      </c>
      <c r="E22" s="4"/>
      <c r="F22" s="5">
        <v>560.7166666666667</v>
      </c>
      <c r="G22" s="5">
        <v>1271.1166666666666</v>
      </c>
      <c r="H22" s="5">
        <v>1666.6000000000001</v>
      </c>
      <c r="I22" s="5">
        <v>2146.1833333333334</v>
      </c>
      <c r="J22" s="5">
        <v>2748.9333333333334</v>
      </c>
      <c r="K22" s="5">
        <v>3217.4500000000003</v>
      </c>
      <c r="L22" s="5">
        <v>3681.0333333333333</v>
      </c>
      <c r="M22" s="5">
        <v>4223.3166666666666</v>
      </c>
      <c r="N22" s="5">
        <v>4759.1833333333343</v>
      </c>
      <c r="O22" s="5">
        <v>5368.9000000000005</v>
      </c>
      <c r="P22" s="5">
        <v>5970.2833333333338</v>
      </c>
      <c r="Q22" s="68">
        <v>1923.3333333333335</v>
      </c>
      <c r="R22" s="8"/>
      <c r="S22" s="9" t="str">
        <f t="shared" ref="S22" si="21">"MOM60"&amp;A22&amp;B22</f>
        <v>MOM60204</v>
      </c>
      <c r="W22" s="135">
        <f>IF(AND($U$12=1,'SOLAI T2D SPA'!$C$6=A22),A22,10000000000)</f>
        <v>10000000000</v>
      </c>
      <c r="X22" s="67">
        <f>IF(W22=10000000000,10000000000,IF('SOLAI T2D SPA'!$C$7='ST BLOCCO 52'!B22,'ST BLOCCO 52'!B22,10000000000))</f>
        <v>10000000000</v>
      </c>
      <c r="Y22" s="6">
        <f t="shared" ref="Y22" si="22">W22+X22</f>
        <v>20000000000</v>
      </c>
      <c r="Z22" s="4">
        <f t="shared" si="1"/>
        <v>10000000000</v>
      </c>
      <c r="AB22" s="5">
        <f>IF($X$22=10000000000,10000000000,IF('SOLAI T2D SPA'!$C$20&lt;=F22,F22,10000000000))</f>
        <v>10000000000</v>
      </c>
      <c r="AC22" s="5">
        <f>IF($X$22=10000000000,10000000000,IF('SOLAI T2D SPA'!$C$20&lt;=G22,G22,10000000000))</f>
        <v>10000000000</v>
      </c>
      <c r="AD22" s="5">
        <f>IF($X$22=10000000000,10000000000,IF('SOLAI T2D SPA'!$C$20&lt;=H22,H22,10000000000))</f>
        <v>10000000000</v>
      </c>
      <c r="AE22" s="5">
        <f>IF($X$22=10000000000,10000000000,IF('SOLAI T2D SPA'!$C$20&lt;=I22,I22,10000000000))</f>
        <v>10000000000</v>
      </c>
      <c r="AF22" s="5">
        <f>IF($X$22=10000000000,10000000000,IF('SOLAI T2D SPA'!$C$20&lt;=J22,J22,10000000000))</f>
        <v>10000000000</v>
      </c>
      <c r="AG22" s="5">
        <f>IF($X$22=10000000000,10000000000,IF('SOLAI T2D SPA'!$C$20&lt;=K22,K22,10000000000))</f>
        <v>10000000000</v>
      </c>
      <c r="AH22" s="5">
        <f>IF($X$22=10000000000,10000000000,IF('SOLAI T2D SPA'!$C$20&lt;=L22,L22,10000000000))</f>
        <v>10000000000</v>
      </c>
      <c r="AI22" s="5">
        <f>IF($X$22=10000000000,10000000000,IF('SOLAI T2D SPA'!$C$20&lt;=M22,M22,10000000000))</f>
        <v>10000000000</v>
      </c>
      <c r="AJ22" s="5">
        <f>IF($X$22=10000000000,10000000000,IF('SOLAI T2D SPA'!$C$20&lt;=N22,N22,10000000000))</f>
        <v>10000000000</v>
      </c>
      <c r="AK22" s="5">
        <f>IF($X$22=10000000000,10000000000,IF('SOLAI T2D SPA'!$C$20&lt;=O22,O22,10000000000))</f>
        <v>10000000000</v>
      </c>
      <c r="AL22" s="5">
        <f>IF($X$22=10000000000,10000000000,IF('SOLAI T2D SPA'!$C$20&lt;=P22,P22,10000000000))</f>
        <v>10000000000</v>
      </c>
      <c r="AP22" s="68">
        <v>1923.3333333333335</v>
      </c>
    </row>
    <row r="23" spans="1:64" ht="15" customHeight="1" x14ac:dyDescent="0.55000000000000004">
      <c r="A23" s="135"/>
      <c r="B23" s="65">
        <v>5</v>
      </c>
      <c r="C23" s="6">
        <f t="shared" ref="C23" si="23">A22+B23</f>
        <v>25</v>
      </c>
      <c r="D23" s="4">
        <v>288</v>
      </c>
      <c r="E23" s="4"/>
      <c r="F23" s="5">
        <v>586.70000000000005</v>
      </c>
      <c r="G23" s="5">
        <v>1332.0833333333335</v>
      </c>
      <c r="H23" s="5">
        <v>1748.2666666666669</v>
      </c>
      <c r="I23" s="5">
        <v>2253.666666666667</v>
      </c>
      <c r="J23" s="5">
        <v>2891.7000000000003</v>
      </c>
      <c r="K23" s="5">
        <v>3388.6333333333337</v>
      </c>
      <c r="L23" s="5">
        <v>3881.6499999999996</v>
      </c>
      <c r="M23" s="5">
        <v>4459.4833333333336</v>
      </c>
      <c r="N23" s="5">
        <v>5032.3166666666666</v>
      </c>
      <c r="O23" s="5">
        <v>5686.1500000000005</v>
      </c>
      <c r="P23" s="5">
        <v>6333.8833333333332</v>
      </c>
      <c r="Q23" s="68">
        <v>1978.3333333333335</v>
      </c>
      <c r="R23" s="8"/>
      <c r="S23" s="9" t="str">
        <f t="shared" ref="S23" si="24">"MOM60"&amp;A22&amp;B23</f>
        <v>MOM60205</v>
      </c>
      <c r="W23" s="135"/>
      <c r="X23" s="67">
        <f>IF(W22=10000000000,10000000000,IF('SOLAI T2D SPA'!$C$7='ST BLOCCO 52'!B23,'ST BLOCCO 52'!B23,10000000000))</f>
        <v>10000000000</v>
      </c>
      <c r="Y23" s="6">
        <f t="shared" ref="Y23" si="25">W22+X23</f>
        <v>20000000000</v>
      </c>
      <c r="Z23" s="4">
        <f t="shared" si="1"/>
        <v>10000000000</v>
      </c>
      <c r="AB23" s="5">
        <f>IF($X$23=10000000000,10000000000,IF('SOLAI T2D SPA'!$C$20&lt;=F23,F23,10000000000))</f>
        <v>10000000000</v>
      </c>
      <c r="AC23" s="5">
        <f>IF($X$23=10000000000,10000000000,IF('SOLAI T2D SPA'!$C$20&lt;=G23,G23,10000000000))</f>
        <v>10000000000</v>
      </c>
      <c r="AD23" s="5">
        <f>IF($X$23=10000000000,10000000000,IF('SOLAI T2D SPA'!$C$20&lt;=H23,H23,10000000000))</f>
        <v>10000000000</v>
      </c>
      <c r="AE23" s="5">
        <f>IF($X$23=10000000000,10000000000,IF('SOLAI T2D SPA'!$C$20&lt;=I23,I23,10000000000))</f>
        <v>10000000000</v>
      </c>
      <c r="AF23" s="5">
        <f>IF($X$23=10000000000,10000000000,IF('SOLAI T2D SPA'!$C$20&lt;=J23,J23,10000000000))</f>
        <v>10000000000</v>
      </c>
      <c r="AG23" s="5">
        <f>IF($X$23=10000000000,10000000000,IF('SOLAI T2D SPA'!$C$20&lt;=K23,K23,10000000000))</f>
        <v>10000000000</v>
      </c>
      <c r="AH23" s="5">
        <f>IF($X$23=10000000000,10000000000,IF('SOLAI T2D SPA'!$C$20&lt;=L23,L23,10000000000))</f>
        <v>10000000000</v>
      </c>
      <c r="AI23" s="5">
        <f>IF($X$23=10000000000,10000000000,IF('SOLAI T2D SPA'!$C$20&lt;=M23,M23,10000000000))</f>
        <v>10000000000</v>
      </c>
      <c r="AJ23" s="5">
        <f>IF($X$23=10000000000,10000000000,IF('SOLAI T2D SPA'!$C$20&lt;=N23,N23,10000000000))</f>
        <v>10000000000</v>
      </c>
      <c r="AK23" s="5">
        <f>IF($X$23=10000000000,10000000000,IF('SOLAI T2D SPA'!$C$20&lt;=O23,O23,10000000000))</f>
        <v>10000000000</v>
      </c>
      <c r="AL23" s="5">
        <f>IF($X$23=10000000000,10000000000,IF('SOLAI T2D SPA'!$C$20&lt;=P23,P23,10000000000))</f>
        <v>10000000000</v>
      </c>
      <c r="AP23" s="68">
        <v>1978.3333333333335</v>
      </c>
      <c r="AZ23" s="64" t="s">
        <v>109</v>
      </c>
      <c r="BA23" s="64" t="s">
        <v>110</v>
      </c>
      <c r="BB23" s="64" t="s">
        <v>111</v>
      </c>
      <c r="BC23" s="64" t="s">
        <v>112</v>
      </c>
      <c r="BD23" s="64" t="s">
        <v>113</v>
      </c>
      <c r="BE23" s="64" t="s">
        <v>114</v>
      </c>
      <c r="BF23" s="64" t="s">
        <v>115</v>
      </c>
      <c r="BG23" s="64" t="s">
        <v>116</v>
      </c>
      <c r="BH23" s="64" t="s">
        <v>117</v>
      </c>
      <c r="BI23" s="64" t="s">
        <v>118</v>
      </c>
      <c r="BJ23" s="64" t="s">
        <v>119</v>
      </c>
      <c r="BK23" s="64" t="s">
        <v>120</v>
      </c>
    </row>
    <row r="24" spans="1:64" ht="15" customHeight="1" x14ac:dyDescent="0.55000000000000004">
      <c r="A24" s="135">
        <v>25</v>
      </c>
      <c r="B24" s="65">
        <v>4</v>
      </c>
      <c r="C24" s="6">
        <f t="shared" ref="C24" si="26">A24+B24</f>
        <v>29</v>
      </c>
      <c r="D24" s="4">
        <v>298</v>
      </c>
      <c r="E24" s="4"/>
      <c r="F24" s="5">
        <v>688.38333333333333</v>
      </c>
      <c r="G24" s="5">
        <v>1562.3833333333332</v>
      </c>
      <c r="H24" s="5">
        <v>2050.3333333333335</v>
      </c>
      <c r="I24" s="5">
        <v>2642.4333333333334</v>
      </c>
      <c r="J24" s="5">
        <v>3389.1166666666668</v>
      </c>
      <c r="K24" s="5">
        <v>3970.5000000000005</v>
      </c>
      <c r="L24" s="5">
        <v>4547.05</v>
      </c>
      <c r="M24" s="5">
        <v>5221.9833333333336</v>
      </c>
      <c r="N24" s="5">
        <v>5891</v>
      </c>
      <c r="O24" s="5">
        <v>6654.6</v>
      </c>
      <c r="P24" s="5">
        <v>7409.916666666667</v>
      </c>
      <c r="Q24" s="68">
        <v>2195</v>
      </c>
      <c r="R24" s="8"/>
      <c r="S24" s="9" t="str">
        <f t="shared" ref="S24" si="27">"MOM60"&amp;A24&amp;B24</f>
        <v>MOM60254</v>
      </c>
      <c r="W24" s="135">
        <f>IF(AND($U$12=1,'SOLAI T2D SPA'!$C$6=A24),A24,10000000000)</f>
        <v>10000000000</v>
      </c>
      <c r="X24" s="67">
        <f>IF(W24=10000000000,10000000000,IF('SOLAI T2D SPA'!$C$7='ST BLOCCO 52'!B24,'ST BLOCCO 52'!B24,10000000000))</f>
        <v>10000000000</v>
      </c>
      <c r="Y24" s="6">
        <f t="shared" ref="Y24" si="28">W24+X24</f>
        <v>20000000000</v>
      </c>
      <c r="Z24" s="4">
        <f t="shared" si="1"/>
        <v>10000000000</v>
      </c>
      <c r="AB24" s="5">
        <f>IF($X$24=10000000000,10000000000,IF('SOLAI T2D SPA'!$C$20&lt;=F24,F24,10000000000))</f>
        <v>10000000000</v>
      </c>
      <c r="AC24" s="5">
        <f>IF($X$24=10000000000,10000000000,IF('SOLAI T2D SPA'!$C$20&lt;=G24,G24,10000000000))</f>
        <v>10000000000</v>
      </c>
      <c r="AD24" s="5">
        <f>IF($X$24=10000000000,10000000000,IF('SOLAI T2D SPA'!$C$20&lt;=H24,H24,10000000000))</f>
        <v>10000000000</v>
      </c>
      <c r="AE24" s="5">
        <f>IF($X$24=10000000000,10000000000,IF('SOLAI T2D SPA'!$C$20&lt;=I24,I24,10000000000))</f>
        <v>10000000000</v>
      </c>
      <c r="AF24" s="5">
        <f>IF($X$24=10000000000,10000000000,IF('SOLAI T2D SPA'!$C$20&lt;=J24,J24,10000000000))</f>
        <v>10000000000</v>
      </c>
      <c r="AG24" s="5">
        <f>IF($X$24=10000000000,10000000000,IF('SOLAI T2D SPA'!$C$20&lt;=K24,K24,10000000000))</f>
        <v>10000000000</v>
      </c>
      <c r="AH24" s="5">
        <f>IF($X$24=10000000000,10000000000,IF('SOLAI T2D SPA'!$C$20&lt;=L24,L24,10000000000))</f>
        <v>10000000000</v>
      </c>
      <c r="AI24" s="5">
        <f>IF($X$24=10000000000,10000000000,IF('SOLAI T2D SPA'!$C$20&lt;=M24,M24,10000000000))</f>
        <v>10000000000</v>
      </c>
      <c r="AJ24" s="5">
        <f>IF($X$24=10000000000,10000000000,IF('SOLAI T2D SPA'!$C$20&lt;=N24,N24,10000000000))</f>
        <v>10000000000</v>
      </c>
      <c r="AK24" s="5">
        <f>IF($X$24=10000000000,10000000000,IF('SOLAI T2D SPA'!$C$20&lt;=O24,O24,10000000000))</f>
        <v>10000000000</v>
      </c>
      <c r="AL24" s="5">
        <f>IF($X$24=10000000000,10000000000,IF('SOLAI T2D SPA'!$C$20&lt;=P24,P24,10000000000))</f>
        <v>10000000000</v>
      </c>
      <c r="AP24" s="68">
        <v>2195</v>
      </c>
    </row>
    <row r="25" spans="1:64" ht="15" customHeight="1" thickBot="1" x14ac:dyDescent="0.6">
      <c r="A25" s="135"/>
      <c r="B25" s="65">
        <v>5</v>
      </c>
      <c r="C25" s="6">
        <f t="shared" ref="C25" si="29">A24+B25</f>
        <v>30</v>
      </c>
      <c r="D25" s="4">
        <v>323</v>
      </c>
      <c r="E25" s="4"/>
      <c r="F25" s="5">
        <v>714.51666666666665</v>
      </c>
      <c r="G25" s="5">
        <v>1623.2166666666667</v>
      </c>
      <c r="H25" s="5">
        <v>2131.5833333333335</v>
      </c>
      <c r="I25" s="5">
        <v>2749.8333333333335</v>
      </c>
      <c r="J25" s="5">
        <v>3531.1</v>
      </c>
      <c r="K25" s="5">
        <v>4141.166666666667</v>
      </c>
      <c r="L25" s="5">
        <v>4747.2166666666672</v>
      </c>
      <c r="M25" s="5">
        <v>5458.4500000000007</v>
      </c>
      <c r="N25" s="5">
        <v>6164.3166666666675</v>
      </c>
      <c r="O25" s="5">
        <v>6971.9666666666672</v>
      </c>
      <c r="P25" s="5">
        <v>7773.0999999999995</v>
      </c>
      <c r="Q25" s="68">
        <v>2246.666666666667</v>
      </c>
      <c r="R25" s="8"/>
      <c r="S25" s="9" t="str">
        <f t="shared" ref="S25" si="30">"MOM60"&amp;A24&amp;B25</f>
        <v>MOM60255</v>
      </c>
      <c r="W25" s="135"/>
      <c r="X25" s="67">
        <f>IF(W24=10000000000,10000000000,IF('SOLAI T2D SPA'!$C$7='ST BLOCCO 52'!B25,'ST BLOCCO 52'!B25,10000000000))</f>
        <v>10000000000</v>
      </c>
      <c r="Y25" s="6">
        <f t="shared" ref="Y25" si="31">W24+X25</f>
        <v>20000000000</v>
      </c>
      <c r="Z25" s="4">
        <f t="shared" si="1"/>
        <v>10000000000</v>
      </c>
      <c r="AB25" s="5">
        <f>IF($X$25=10000000000,10000000000,IF('SOLAI T2D SPA'!$C$20&lt;=F25,F25,10000000000))</f>
        <v>10000000000</v>
      </c>
      <c r="AC25" s="5">
        <f>IF($X$25=10000000000,10000000000,IF('SOLAI T2D SPA'!$C$20&lt;=G25,G25,10000000000))</f>
        <v>10000000000</v>
      </c>
      <c r="AD25" s="5">
        <f>IF($X$25=10000000000,10000000000,IF('SOLAI T2D SPA'!$C$20&lt;=H25,H25,10000000000))</f>
        <v>10000000000</v>
      </c>
      <c r="AE25" s="5">
        <f>IF($X$25=10000000000,10000000000,IF('SOLAI T2D SPA'!$C$20&lt;=I25,I25,10000000000))</f>
        <v>10000000000</v>
      </c>
      <c r="AF25" s="5">
        <f>IF($X$25=10000000000,10000000000,IF('SOLAI T2D SPA'!$C$20&lt;=J25,J25,10000000000))</f>
        <v>10000000000</v>
      </c>
      <c r="AG25" s="5">
        <f>IF($X$25=10000000000,10000000000,IF('SOLAI T2D SPA'!$C$20&lt;=K25,K25,10000000000))</f>
        <v>10000000000</v>
      </c>
      <c r="AH25" s="5">
        <f>IF($X$25=10000000000,10000000000,IF('SOLAI T2D SPA'!$C$20&lt;=L25,L25,10000000000))</f>
        <v>10000000000</v>
      </c>
      <c r="AI25" s="5">
        <f>IF($X$25=10000000000,10000000000,IF('SOLAI T2D SPA'!$C$20&lt;=M25,M25,10000000000))</f>
        <v>10000000000</v>
      </c>
      <c r="AJ25" s="5">
        <f>IF($X$25=10000000000,10000000000,IF('SOLAI T2D SPA'!$C$20&lt;=N25,N25,10000000000))</f>
        <v>10000000000</v>
      </c>
      <c r="AK25" s="5">
        <f>IF($X$25=10000000000,10000000000,IF('SOLAI T2D SPA'!$C$20&lt;=O25,O25,10000000000))</f>
        <v>10000000000</v>
      </c>
      <c r="AL25" s="5">
        <f>IF($X$25=10000000000,10000000000,IF('SOLAI T2D SPA'!$C$20&lt;=P25,P25,10000000000))</f>
        <v>10000000000</v>
      </c>
      <c r="AP25" s="68">
        <v>2246.666666666667</v>
      </c>
      <c r="AZ25" s="76" t="str">
        <f>IF(AND(AZ42&lt;800000000,AZ42=$BL$42),AZ23,"")</f>
        <v/>
      </c>
      <c r="BA25" s="76" t="str">
        <f t="shared" ref="BA25:BK25" si="32">IF(AND(BA42&lt;800000000,BA42=$BL$42),BA23,"")</f>
        <v/>
      </c>
      <c r="BB25" s="76" t="str">
        <f t="shared" si="32"/>
        <v/>
      </c>
      <c r="BC25" s="76" t="str">
        <f t="shared" si="32"/>
        <v/>
      </c>
      <c r="BD25" s="76" t="str">
        <f t="shared" si="32"/>
        <v/>
      </c>
      <c r="BE25" s="76" t="str">
        <f t="shared" si="32"/>
        <v/>
      </c>
      <c r="BF25" s="76" t="str">
        <f t="shared" si="32"/>
        <v/>
      </c>
      <c r="BG25" s="76" t="str">
        <f t="shared" si="32"/>
        <v/>
      </c>
      <c r="BH25" s="76" t="str">
        <f t="shared" si="32"/>
        <v/>
      </c>
      <c r="BI25" s="76" t="str">
        <f t="shared" si="32"/>
        <v/>
      </c>
      <c r="BJ25" s="76" t="str">
        <f t="shared" si="32"/>
        <v/>
      </c>
      <c r="BK25" s="76" t="str">
        <f t="shared" si="32"/>
        <v/>
      </c>
      <c r="BL25" s="77" t="str">
        <f>AZ25&amp;BA25&amp;BB25&amp;BC25&amp;BD25&amp;BE25&amp;BF25&amp;BG25&amp;BH25&amp;BI25&amp;BJ25&amp;BK25</f>
        <v/>
      </c>
    </row>
    <row r="26" spans="1:64" s="2" customFormat="1" ht="40" customHeight="1" thickBot="1" x14ac:dyDescent="0.6">
      <c r="U26" s="23"/>
      <c r="W26" s="26">
        <f t="shared" ref="W26:Z26" si="33">MIN(W14:W25)</f>
        <v>10000000000</v>
      </c>
      <c r="X26" s="26">
        <f t="shared" si="33"/>
        <v>10000000000</v>
      </c>
      <c r="Y26" s="26">
        <f t="shared" si="33"/>
        <v>20000000000</v>
      </c>
      <c r="Z26" s="26">
        <f t="shared" si="33"/>
        <v>10000000000</v>
      </c>
      <c r="AA26"/>
      <c r="AB26" s="26">
        <f>MIN(AB14:AB25)</f>
        <v>10000000000</v>
      </c>
      <c r="AC26" s="26">
        <f t="shared" ref="AC26:AL26" si="34">MIN(AC14:AC25)</f>
        <v>10000000000</v>
      </c>
      <c r="AD26" s="26">
        <f t="shared" si="34"/>
        <v>10000000000</v>
      </c>
      <c r="AE26" s="26">
        <f t="shared" si="34"/>
        <v>10000000000</v>
      </c>
      <c r="AF26" s="26">
        <f t="shared" si="34"/>
        <v>10000000000</v>
      </c>
      <c r="AG26" s="26">
        <f t="shared" si="34"/>
        <v>10000000000</v>
      </c>
      <c r="AH26" s="26">
        <f t="shared" si="34"/>
        <v>10000000000</v>
      </c>
      <c r="AI26" s="26">
        <f t="shared" si="34"/>
        <v>10000000000</v>
      </c>
      <c r="AJ26" s="26">
        <f t="shared" si="34"/>
        <v>10000000000</v>
      </c>
      <c r="AK26" s="26">
        <f t="shared" si="34"/>
        <v>10000000000</v>
      </c>
      <c r="AL26" s="26">
        <f t="shared" si="34"/>
        <v>10000000000</v>
      </c>
      <c r="AM26" s="29">
        <f>MIN(AB26:AL26)</f>
        <v>10000000000</v>
      </c>
      <c r="AN26" s="53">
        <f>IF(AND(U12=1,AM26=10000000000),1,0)</f>
        <v>0</v>
      </c>
      <c r="AO26"/>
      <c r="AY26"/>
    </row>
    <row r="27" spans="1:64" s="2" customFormat="1" ht="40" customHeight="1" x14ac:dyDescent="0.55000000000000004">
      <c r="A27" s="153" t="s">
        <v>108</v>
      </c>
      <c r="B27" s="154"/>
      <c r="C27" s="154"/>
      <c r="D27" s="154"/>
      <c r="E27" s="155"/>
      <c r="F27" s="62" t="s">
        <v>109</v>
      </c>
      <c r="G27" s="62" t="s">
        <v>110</v>
      </c>
      <c r="H27" s="62" t="s">
        <v>111</v>
      </c>
      <c r="I27" s="62" t="s">
        <v>112</v>
      </c>
      <c r="J27" s="62" t="s">
        <v>113</v>
      </c>
      <c r="K27" s="62" t="s">
        <v>114</v>
      </c>
      <c r="L27" s="62" t="s">
        <v>115</v>
      </c>
      <c r="M27" s="62" t="s">
        <v>116</v>
      </c>
      <c r="N27" s="62" t="s">
        <v>117</v>
      </c>
      <c r="O27" s="62" t="s">
        <v>118</v>
      </c>
      <c r="P27" s="62" t="s">
        <v>119</v>
      </c>
      <c r="Q27" s="62" t="s">
        <v>120</v>
      </c>
      <c r="U27" s="23"/>
      <c r="AA27"/>
      <c r="AM27"/>
      <c r="AN27"/>
      <c r="AO27"/>
      <c r="AY27"/>
    </row>
    <row r="28" spans="1:64" s="2" customFormat="1" ht="15" customHeight="1" x14ac:dyDescent="0.55000000000000004">
      <c r="A28" s="65" t="s">
        <v>3</v>
      </c>
      <c r="B28" s="65" t="s">
        <v>0</v>
      </c>
      <c r="C28" s="66" t="s">
        <v>1</v>
      </c>
      <c r="D28" s="66" t="s">
        <v>4</v>
      </c>
      <c r="E28" s="66" t="s">
        <v>5</v>
      </c>
      <c r="F28" s="156" t="s">
        <v>18</v>
      </c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8"/>
      <c r="U28" s="23"/>
      <c r="AA28"/>
      <c r="AM28"/>
      <c r="AN28"/>
      <c r="AO28"/>
      <c r="AY28"/>
    </row>
    <row r="29" spans="1:64" s="2" customFormat="1" ht="15" customHeight="1" x14ac:dyDescent="0.55000000000000004">
      <c r="A29" s="65" t="s">
        <v>2</v>
      </c>
      <c r="B29" s="65" t="s">
        <v>2</v>
      </c>
      <c r="C29" s="66" t="s">
        <v>2</v>
      </c>
      <c r="D29" s="66" t="s">
        <v>17</v>
      </c>
      <c r="E29" s="66" t="s">
        <v>6</v>
      </c>
      <c r="F29" s="66" t="s">
        <v>16</v>
      </c>
      <c r="G29" s="66" t="s">
        <v>16</v>
      </c>
      <c r="H29" s="66" t="s">
        <v>16</v>
      </c>
      <c r="I29" s="66" t="s">
        <v>16</v>
      </c>
      <c r="J29" s="66" t="s">
        <v>16</v>
      </c>
      <c r="K29" s="66" t="s">
        <v>16</v>
      </c>
      <c r="L29" s="66" t="s">
        <v>16</v>
      </c>
      <c r="M29" s="66" t="s">
        <v>16</v>
      </c>
      <c r="N29" s="66" t="s">
        <v>16</v>
      </c>
      <c r="O29" s="66" t="s">
        <v>16</v>
      </c>
      <c r="P29" s="66" t="s">
        <v>16</v>
      </c>
      <c r="Q29" s="66" t="s">
        <v>16</v>
      </c>
      <c r="U29" s="23"/>
      <c r="AA29"/>
      <c r="AM29"/>
      <c r="AN29"/>
      <c r="AO29"/>
      <c r="AU29" s="65" t="s">
        <v>2</v>
      </c>
      <c r="AV29" s="65" t="s">
        <v>2</v>
      </c>
      <c r="AW29" s="66" t="s">
        <v>2</v>
      </c>
      <c r="AX29" s="66" t="s">
        <v>17</v>
      </c>
      <c r="AY29"/>
      <c r="AZ29" s="66" t="s">
        <v>16</v>
      </c>
      <c r="BA29" s="66" t="s">
        <v>16</v>
      </c>
      <c r="BB29" s="66" t="s">
        <v>16</v>
      </c>
      <c r="BC29" s="66" t="s">
        <v>16</v>
      </c>
      <c r="BD29" s="66" t="s">
        <v>16</v>
      </c>
      <c r="BE29" s="66" t="s">
        <v>16</v>
      </c>
      <c r="BF29" s="66" t="s">
        <v>16</v>
      </c>
      <c r="BG29" s="66" t="s">
        <v>16</v>
      </c>
      <c r="BH29" s="66" t="s">
        <v>16</v>
      </c>
      <c r="BI29" s="66" t="s">
        <v>16</v>
      </c>
      <c r="BJ29" s="66" t="s">
        <v>16</v>
      </c>
      <c r="BK29" s="66" t="s">
        <v>16</v>
      </c>
    </row>
    <row r="30" spans="1:64" s="2" customFormat="1" ht="15" customHeight="1" x14ac:dyDescent="0.55000000000000004">
      <c r="A30" s="135">
        <v>12</v>
      </c>
      <c r="B30" s="65">
        <v>4</v>
      </c>
      <c r="C30" s="6">
        <f>A30+B30</f>
        <v>16</v>
      </c>
      <c r="D30" s="4">
        <v>206</v>
      </c>
      <c r="E30" s="4"/>
      <c r="F30" s="5">
        <v>456.06666666666666</v>
      </c>
      <c r="G30" s="5">
        <v>709.55000000000007</v>
      </c>
      <c r="H30" s="5">
        <v>1016.5166666666667</v>
      </c>
      <c r="I30" s="5">
        <v>1401.2833333333333</v>
      </c>
      <c r="J30" s="5">
        <v>1699.3000000000002</v>
      </c>
      <c r="K30" s="5">
        <v>1993.6166666666668</v>
      </c>
      <c r="L30" s="5">
        <v>2336.7000000000003</v>
      </c>
      <c r="M30" s="62">
        <v>2674.4500000000003</v>
      </c>
      <c r="N30" s="62">
        <v>3057.8</v>
      </c>
      <c r="O30" s="62">
        <v>3434.65</v>
      </c>
      <c r="P30" s="62">
        <v>3852.7833333333338</v>
      </c>
      <c r="Q30" s="62">
        <v>4262.9833333333336</v>
      </c>
      <c r="U30" s="23"/>
      <c r="AA30"/>
      <c r="AM30"/>
      <c r="AN30"/>
      <c r="AO30"/>
      <c r="AU30" s="135">
        <f>W14</f>
        <v>10000000000</v>
      </c>
      <c r="AV30" s="65">
        <f>X14</f>
        <v>10000000000</v>
      </c>
      <c r="AW30" s="6">
        <f>AU30+AV30</f>
        <v>20000000000</v>
      </c>
      <c r="AX30" s="4">
        <f>Z14</f>
        <v>10000000000</v>
      </c>
      <c r="AY30"/>
      <c r="AZ30" s="5">
        <f>IF($AV$30=10000000000,10000000000,IF('SOLAI T2D SPA'!$C$25&lt;='ST BLOCCO 52'!F30,'ST BLOCCO 52'!F30,10000000000))</f>
        <v>10000000000</v>
      </c>
      <c r="BA30" s="5">
        <f>IF($AV$30=10000000000,10000000000,IF('SOLAI T2D SPA'!$C$25&lt;='ST BLOCCO 52'!G30,'ST BLOCCO 52'!G30,10000000000))</f>
        <v>10000000000</v>
      </c>
      <c r="BB30" s="5">
        <f>IF($AV$30=10000000000,10000000000,IF('SOLAI T2D SPA'!$C$25&lt;='ST BLOCCO 52'!H30,'ST BLOCCO 52'!H30,10000000000))</f>
        <v>10000000000</v>
      </c>
      <c r="BC30" s="5">
        <f>IF($AV$30=10000000000,10000000000,IF('SOLAI T2D SPA'!$C$25&lt;='ST BLOCCO 52'!I30,'ST BLOCCO 52'!I30,10000000000))</f>
        <v>10000000000</v>
      </c>
      <c r="BD30" s="5">
        <f>IF($AV$30=10000000000,10000000000,IF('SOLAI T2D SPA'!$C$25&lt;='ST BLOCCO 52'!J30,'ST BLOCCO 52'!J30,10000000000))</f>
        <v>10000000000</v>
      </c>
      <c r="BE30" s="5">
        <f>IF($AV$30=10000000000,10000000000,IF('SOLAI T2D SPA'!$C$25&lt;='ST BLOCCO 52'!K30,'ST BLOCCO 52'!K30,10000000000))</f>
        <v>10000000000</v>
      </c>
      <c r="BF30" s="5">
        <f>IF($AV$30=10000000000,10000000000,IF('SOLAI T2D SPA'!$C$25&lt;='ST BLOCCO 52'!L30,'ST BLOCCO 52'!L30,10000000000))</f>
        <v>10000000000</v>
      </c>
      <c r="BG30" s="5">
        <f>IF($AV$30=10000000000,10000000000,IF('SOLAI T2D SPA'!$C$25&lt;='ST BLOCCO 52'!M30,'ST BLOCCO 52'!M30,10000000000))</f>
        <v>10000000000</v>
      </c>
      <c r="BH30" s="5">
        <f>IF($AV$30=10000000000,10000000000,IF('SOLAI T2D SPA'!$C$25&lt;='ST BLOCCO 52'!N30,'ST BLOCCO 52'!N30,10000000000))</f>
        <v>10000000000</v>
      </c>
      <c r="BI30" s="5">
        <f>IF($AV$30=10000000000,10000000000,IF('SOLAI T2D SPA'!$C$25&lt;='ST BLOCCO 52'!O30,'ST BLOCCO 52'!O30,10000000000))</f>
        <v>10000000000</v>
      </c>
      <c r="BJ30" s="5">
        <f>IF($AV$30=10000000000,10000000000,IF('SOLAI T2D SPA'!$C$25&lt;='ST BLOCCO 52'!P30,'ST BLOCCO 52'!P30,10000000000))</f>
        <v>10000000000</v>
      </c>
      <c r="BK30" s="5">
        <f>IF($AV$30=10000000000,10000000000,IF('SOLAI T2D SPA'!$C$25&lt;='ST BLOCCO 52'!Q30,'ST BLOCCO 52'!Q30,10000000000))</f>
        <v>10000000000</v>
      </c>
    </row>
    <row r="31" spans="1:64" s="2" customFormat="1" ht="15" customHeight="1" x14ac:dyDescent="0.55000000000000004">
      <c r="A31" s="135"/>
      <c r="B31" s="65">
        <v>5</v>
      </c>
      <c r="C31" s="6">
        <f>A30+B31</f>
        <v>17</v>
      </c>
      <c r="D31" s="4">
        <v>231</v>
      </c>
      <c r="E31" s="4"/>
      <c r="F31" s="5">
        <v>488.75</v>
      </c>
      <c r="G31" s="5">
        <v>760.7</v>
      </c>
      <c r="H31" s="5">
        <v>1089.8666666666666</v>
      </c>
      <c r="I31" s="5">
        <v>1503.6833333333334</v>
      </c>
      <c r="J31" s="5">
        <v>1824.2666666666667</v>
      </c>
      <c r="K31" s="5">
        <v>2141.15</v>
      </c>
      <c r="L31" s="5">
        <v>2510.7333333333336</v>
      </c>
      <c r="M31" s="62">
        <v>2875.4666666666667</v>
      </c>
      <c r="N31" s="62">
        <v>3289.2000000000003</v>
      </c>
      <c r="O31" s="62">
        <v>3697.0833333333335</v>
      </c>
      <c r="P31" s="62">
        <v>4150.0833333333339</v>
      </c>
      <c r="Q31" s="62">
        <v>4594.166666666667</v>
      </c>
      <c r="U31" s="23"/>
      <c r="AA31"/>
      <c r="AM31"/>
      <c r="AN31"/>
      <c r="AO31"/>
      <c r="AU31" s="135"/>
      <c r="AV31" s="65">
        <f>X15</f>
        <v>10000000000</v>
      </c>
      <c r="AW31" s="6">
        <f>AU30+AV31</f>
        <v>20000000000</v>
      </c>
      <c r="AX31" s="4">
        <f t="shared" ref="AX31:AX41" si="35">Z15</f>
        <v>10000000000</v>
      </c>
      <c r="AY31"/>
      <c r="AZ31" s="5">
        <f>IF($AV$31=10000000000,10000000000,IF('SOLAI T2D SPA'!$C$25&lt;='ST BLOCCO 52'!F31,'ST BLOCCO 52'!F31,10000000000))</f>
        <v>10000000000</v>
      </c>
      <c r="BA31" s="5">
        <f>IF($AV$31=10000000000,10000000000,IF('SOLAI T2D SPA'!$C$25&lt;='ST BLOCCO 52'!G31,'ST BLOCCO 52'!G31,10000000000))</f>
        <v>10000000000</v>
      </c>
      <c r="BB31" s="5">
        <f>IF($AV$31=10000000000,10000000000,IF('SOLAI T2D SPA'!$C$25&lt;='ST BLOCCO 52'!H31,'ST BLOCCO 52'!H31,10000000000))</f>
        <v>10000000000</v>
      </c>
      <c r="BC31" s="5">
        <f>IF($AV$31=10000000000,10000000000,IF('SOLAI T2D SPA'!$C$25&lt;='ST BLOCCO 52'!I31,'ST BLOCCO 52'!I31,10000000000))</f>
        <v>10000000000</v>
      </c>
      <c r="BD31" s="5">
        <f>IF($AV$31=10000000000,10000000000,IF('SOLAI T2D SPA'!$C$25&lt;='ST BLOCCO 52'!J31,'ST BLOCCO 52'!J31,10000000000))</f>
        <v>10000000000</v>
      </c>
      <c r="BE31" s="5">
        <f>IF($AV$31=10000000000,10000000000,IF('SOLAI T2D SPA'!$C$25&lt;='ST BLOCCO 52'!K31,'ST BLOCCO 52'!K31,10000000000))</f>
        <v>10000000000</v>
      </c>
      <c r="BF31" s="5">
        <f>IF($AV$31=10000000000,10000000000,IF('SOLAI T2D SPA'!$C$25&lt;='ST BLOCCO 52'!L31,'ST BLOCCO 52'!L31,10000000000))</f>
        <v>10000000000</v>
      </c>
      <c r="BG31" s="5">
        <f>IF($AV$31=10000000000,10000000000,IF('SOLAI T2D SPA'!$C$25&lt;='ST BLOCCO 52'!M31,'ST BLOCCO 52'!M31,10000000000))</f>
        <v>10000000000</v>
      </c>
      <c r="BH31" s="5">
        <f>IF($AV$31=10000000000,10000000000,IF('SOLAI T2D SPA'!$C$25&lt;='ST BLOCCO 52'!N31,'ST BLOCCO 52'!N31,10000000000))</f>
        <v>10000000000</v>
      </c>
      <c r="BI31" s="5">
        <f>IF($AV$31=10000000000,10000000000,IF('SOLAI T2D SPA'!$C$25&lt;='ST BLOCCO 52'!O31,'ST BLOCCO 52'!O31,10000000000))</f>
        <v>10000000000</v>
      </c>
      <c r="BJ31" s="5">
        <f>IF($AV$31=10000000000,10000000000,IF('SOLAI T2D SPA'!$C$25&lt;='ST BLOCCO 52'!P31,'ST BLOCCO 52'!P31,10000000000))</f>
        <v>10000000000</v>
      </c>
      <c r="BK31" s="5">
        <f>IF($AV$31=10000000000,10000000000,IF('SOLAI T2D SPA'!$C$25&lt;='ST BLOCCO 52'!Q31,'ST BLOCCO 52'!Q31,10000000000))</f>
        <v>10000000000</v>
      </c>
    </row>
    <row r="32" spans="1:64" s="2" customFormat="1" ht="15" customHeight="1" x14ac:dyDescent="0.55000000000000004">
      <c r="A32" s="135">
        <v>14</v>
      </c>
      <c r="B32" s="65">
        <v>4</v>
      </c>
      <c r="C32" s="6">
        <f t="shared" ref="C32" si="36">A32+B32</f>
        <v>18</v>
      </c>
      <c r="D32" s="4">
        <v>219</v>
      </c>
      <c r="E32" s="4"/>
      <c r="F32" s="5">
        <v>521.4666666666667</v>
      </c>
      <c r="G32" s="5">
        <v>811.9</v>
      </c>
      <c r="H32" s="5">
        <v>1163.7833333333333</v>
      </c>
      <c r="I32" s="5">
        <v>1606.1</v>
      </c>
      <c r="J32" s="5">
        <v>1948.8999999999999</v>
      </c>
      <c r="K32" s="5">
        <v>2288.4166666666665</v>
      </c>
      <c r="L32" s="5">
        <v>2684.6333333333332</v>
      </c>
      <c r="M32" s="5">
        <v>3076</v>
      </c>
      <c r="N32" s="6">
        <v>3520.8833333333337</v>
      </c>
      <c r="O32" s="6">
        <v>3959.3166666666671</v>
      </c>
      <c r="P32" s="6">
        <v>4447.5</v>
      </c>
      <c r="Q32" s="6">
        <v>4926.8666666666668</v>
      </c>
      <c r="U32" s="23"/>
      <c r="AA32"/>
      <c r="AC32" s="2" t="str">
        <f>IF(AND(AC26&lt;800000000,AC26=AM26),AC4,"")</f>
        <v/>
      </c>
      <c r="AM32"/>
      <c r="AN32"/>
      <c r="AO32"/>
      <c r="AU32" s="135">
        <f t="shared" ref="AU32:AV32" si="37">W16</f>
        <v>10000000000</v>
      </c>
      <c r="AV32" s="67">
        <f t="shared" si="37"/>
        <v>10000000000</v>
      </c>
      <c r="AW32" s="6">
        <f t="shared" ref="AW32" si="38">AU32+AV32</f>
        <v>20000000000</v>
      </c>
      <c r="AX32" s="4">
        <f t="shared" si="35"/>
        <v>10000000000</v>
      </c>
      <c r="AY32"/>
      <c r="AZ32" s="5">
        <f>IF($AV$32=10000000000,10000000000,IF('SOLAI T2D SPA'!$C$25&lt;='ST BLOCCO 52'!F32,'ST BLOCCO 52'!F32,10000000000))</f>
        <v>10000000000</v>
      </c>
      <c r="BA32" s="5">
        <f>IF($AV$32=10000000000,10000000000,IF('SOLAI T2D SPA'!$C$25&lt;='ST BLOCCO 52'!G32,'ST BLOCCO 52'!G32,10000000000))</f>
        <v>10000000000</v>
      </c>
      <c r="BB32" s="5">
        <f>IF($AV$32=10000000000,10000000000,IF('SOLAI T2D SPA'!$C$25&lt;='ST BLOCCO 52'!H32,'ST BLOCCO 52'!H32,10000000000))</f>
        <v>10000000000</v>
      </c>
      <c r="BC32" s="5">
        <f>IF($AV$32=10000000000,10000000000,IF('SOLAI T2D SPA'!$C$25&lt;='ST BLOCCO 52'!I32,'ST BLOCCO 52'!I32,10000000000))</f>
        <v>10000000000</v>
      </c>
      <c r="BD32" s="5">
        <f>IF($AV$32=10000000000,10000000000,IF('SOLAI T2D SPA'!$C$25&lt;='ST BLOCCO 52'!J32,'ST BLOCCO 52'!J32,10000000000))</f>
        <v>10000000000</v>
      </c>
      <c r="BE32" s="5">
        <f>IF($AV$32=10000000000,10000000000,IF('SOLAI T2D SPA'!$C$25&lt;='ST BLOCCO 52'!K32,'ST BLOCCO 52'!K32,10000000000))</f>
        <v>10000000000</v>
      </c>
      <c r="BF32" s="5">
        <f>IF($AV$32=10000000000,10000000000,IF('SOLAI T2D SPA'!$C$25&lt;='ST BLOCCO 52'!L32,'ST BLOCCO 52'!L32,10000000000))</f>
        <v>10000000000</v>
      </c>
      <c r="BG32" s="5">
        <f>IF($AV$32=10000000000,10000000000,IF('SOLAI T2D SPA'!$C$25&lt;='ST BLOCCO 52'!M32,'ST BLOCCO 52'!M32,10000000000))</f>
        <v>10000000000</v>
      </c>
      <c r="BH32" s="5">
        <f>IF($AV$32=10000000000,10000000000,IF('SOLAI T2D SPA'!$C$25&lt;='ST BLOCCO 52'!N32,'ST BLOCCO 52'!N32,10000000000))</f>
        <v>10000000000</v>
      </c>
      <c r="BI32" s="5">
        <f>IF($AV$32=10000000000,10000000000,IF('SOLAI T2D SPA'!$C$25&lt;='ST BLOCCO 52'!O32,'ST BLOCCO 52'!O32,10000000000))</f>
        <v>10000000000</v>
      </c>
      <c r="BJ32" s="5">
        <f>IF($AV$32=10000000000,10000000000,IF('SOLAI T2D SPA'!$C$25&lt;='ST BLOCCO 52'!P32,'ST BLOCCO 52'!P32,10000000000))</f>
        <v>10000000000</v>
      </c>
      <c r="BK32" s="5">
        <f>IF($AV$32=10000000000,10000000000,IF('SOLAI T2D SPA'!$C$25&lt;='ST BLOCCO 52'!Q32,'ST BLOCCO 52'!Q32,10000000000))</f>
        <v>10000000000</v>
      </c>
    </row>
    <row r="33" spans="1:65" s="2" customFormat="1" ht="15" customHeight="1" x14ac:dyDescent="0.55000000000000004">
      <c r="A33" s="135"/>
      <c r="B33" s="65">
        <v>5</v>
      </c>
      <c r="C33" s="6">
        <f t="shared" ref="C33" si="39">A32+B33</f>
        <v>19</v>
      </c>
      <c r="D33" s="4">
        <v>244</v>
      </c>
      <c r="E33" s="4"/>
      <c r="F33" s="5">
        <v>554.1</v>
      </c>
      <c r="G33" s="5">
        <v>863</v>
      </c>
      <c r="H33" s="5">
        <v>1237.2166666666667</v>
      </c>
      <c r="I33" s="5">
        <v>1708.4666666666667</v>
      </c>
      <c r="J33" s="5">
        <v>2073.9833333333336</v>
      </c>
      <c r="K33" s="5">
        <v>2435.7833333333333</v>
      </c>
      <c r="L33" s="5">
        <v>2858.7666666666669</v>
      </c>
      <c r="M33" s="5">
        <v>3276.9</v>
      </c>
      <c r="N33" s="6">
        <v>3752.5500000000006</v>
      </c>
      <c r="O33" s="6">
        <v>4220.8166666666666</v>
      </c>
      <c r="P33" s="6">
        <v>4744.5</v>
      </c>
      <c r="Q33" s="6">
        <v>5258.3333333333339</v>
      </c>
      <c r="U33" s="23"/>
      <c r="AA33"/>
      <c r="AM33"/>
      <c r="AN33"/>
      <c r="AO33"/>
      <c r="AU33" s="135"/>
      <c r="AV33" s="67">
        <f t="shared" ref="AV33:AV41" si="40">X17</f>
        <v>10000000000</v>
      </c>
      <c r="AW33" s="6">
        <f t="shared" ref="AW33" si="41">AU32+AV33</f>
        <v>20000000000</v>
      </c>
      <c r="AX33" s="4">
        <f t="shared" si="35"/>
        <v>10000000000</v>
      </c>
      <c r="AY33"/>
      <c r="AZ33" s="5">
        <f>IF($AV$33=10000000000,10000000000,IF('SOLAI T2D SPA'!$C$25&lt;='ST BLOCCO 52'!F33,'ST BLOCCO 52'!F33,10000000000))</f>
        <v>10000000000</v>
      </c>
      <c r="BA33" s="5">
        <f>IF($AV$33=10000000000,10000000000,IF('SOLAI T2D SPA'!$C$25&lt;='ST BLOCCO 52'!G33,'ST BLOCCO 52'!G33,10000000000))</f>
        <v>10000000000</v>
      </c>
      <c r="BB33" s="5">
        <f>IF($AV$33=10000000000,10000000000,IF('SOLAI T2D SPA'!$C$25&lt;='ST BLOCCO 52'!H33,'ST BLOCCO 52'!H33,10000000000))</f>
        <v>10000000000</v>
      </c>
      <c r="BC33" s="5">
        <f>IF($AV$33=10000000000,10000000000,IF('SOLAI T2D SPA'!$C$25&lt;='ST BLOCCO 52'!I33,'ST BLOCCO 52'!I33,10000000000))</f>
        <v>10000000000</v>
      </c>
      <c r="BD33" s="5">
        <f>IF($AV$33=10000000000,10000000000,IF('SOLAI T2D SPA'!$C$25&lt;='ST BLOCCO 52'!J33,'ST BLOCCO 52'!J33,10000000000))</f>
        <v>10000000000</v>
      </c>
      <c r="BE33" s="5">
        <f>IF($AV$33=10000000000,10000000000,IF('SOLAI T2D SPA'!$C$25&lt;='ST BLOCCO 52'!K33,'ST BLOCCO 52'!K33,10000000000))</f>
        <v>10000000000</v>
      </c>
      <c r="BF33" s="5">
        <f>IF($AV$33=10000000000,10000000000,IF('SOLAI T2D SPA'!$C$25&lt;='ST BLOCCO 52'!L33,'ST BLOCCO 52'!L33,10000000000))</f>
        <v>10000000000</v>
      </c>
      <c r="BG33" s="5">
        <f>IF($AV$33=10000000000,10000000000,IF('SOLAI T2D SPA'!$C$25&lt;='ST BLOCCO 52'!M33,'ST BLOCCO 52'!M33,10000000000))</f>
        <v>10000000000</v>
      </c>
      <c r="BH33" s="5">
        <f>IF($AV$33=10000000000,10000000000,IF('SOLAI T2D SPA'!$C$25&lt;='ST BLOCCO 52'!N33,'ST BLOCCO 52'!N33,10000000000))</f>
        <v>10000000000</v>
      </c>
      <c r="BI33" s="5">
        <f>IF($AV$33=10000000000,10000000000,IF('SOLAI T2D SPA'!$C$25&lt;='ST BLOCCO 52'!O33,'ST BLOCCO 52'!O33,10000000000))</f>
        <v>10000000000</v>
      </c>
      <c r="BJ33" s="5">
        <f>IF($AV$33=10000000000,10000000000,IF('SOLAI T2D SPA'!$C$25&lt;='ST BLOCCO 52'!P33,'ST BLOCCO 52'!P33,10000000000))</f>
        <v>10000000000</v>
      </c>
      <c r="BK33" s="5">
        <f>IF($AV$33=10000000000,10000000000,IF('SOLAI T2D SPA'!$C$25&lt;='ST BLOCCO 52'!Q33,'ST BLOCCO 52'!Q33,10000000000))</f>
        <v>10000000000</v>
      </c>
    </row>
    <row r="34" spans="1:65" s="2" customFormat="1" ht="15" customHeight="1" x14ac:dyDescent="0.55000000000000004">
      <c r="A34" s="135">
        <v>16</v>
      </c>
      <c r="B34" s="65">
        <v>4</v>
      </c>
      <c r="C34" s="6">
        <f t="shared" ref="C34" si="42">A34+B34</f>
        <v>20</v>
      </c>
      <c r="D34" s="4">
        <v>233</v>
      </c>
      <c r="E34" s="4"/>
      <c r="F34" s="5">
        <v>586.76666666666665</v>
      </c>
      <c r="G34" s="5">
        <v>914.15000000000009</v>
      </c>
      <c r="H34" s="5">
        <v>1310.8000000000002</v>
      </c>
      <c r="I34" s="5">
        <v>1810.5666666666666</v>
      </c>
      <c r="J34" s="5">
        <v>2199.0000000000005</v>
      </c>
      <c r="K34" s="5">
        <v>2583.75</v>
      </c>
      <c r="L34" s="5">
        <v>3033.0333333333333</v>
      </c>
      <c r="M34" s="5">
        <v>3477.45</v>
      </c>
      <c r="N34" s="6">
        <v>3983.9666666666672</v>
      </c>
      <c r="O34" s="6">
        <v>4483.1000000000004</v>
      </c>
      <c r="P34" s="6">
        <v>5041.6000000000004</v>
      </c>
      <c r="Q34" s="6">
        <v>5590.2166666666672</v>
      </c>
      <c r="U34" s="23"/>
      <c r="AA34"/>
      <c r="AM34"/>
      <c r="AN34"/>
      <c r="AO34"/>
      <c r="AU34" s="135">
        <f t="shared" ref="AU34" si="43">W18</f>
        <v>10000000000</v>
      </c>
      <c r="AV34" s="67">
        <f t="shared" si="40"/>
        <v>10000000000</v>
      </c>
      <c r="AW34" s="6">
        <f t="shared" ref="AW34" si="44">AU34+AV34</f>
        <v>20000000000</v>
      </c>
      <c r="AX34" s="4">
        <f t="shared" si="35"/>
        <v>10000000000</v>
      </c>
      <c r="AY34"/>
      <c r="AZ34" s="5">
        <f>IF($AV$34=10000000000,10000000000,IF('SOLAI T2D SPA'!$C$25&lt;='ST BLOCCO 52'!F34,'ST BLOCCO 52'!F34,10000000000))</f>
        <v>10000000000</v>
      </c>
      <c r="BA34" s="5">
        <f>IF($AV$34=10000000000,10000000000,IF('SOLAI T2D SPA'!$C$25&lt;='ST BLOCCO 52'!G34,'ST BLOCCO 52'!G34,10000000000))</f>
        <v>10000000000</v>
      </c>
      <c r="BB34" s="5">
        <f>IF($AV$34=10000000000,10000000000,IF('SOLAI T2D SPA'!$C$25&lt;='ST BLOCCO 52'!H34,'ST BLOCCO 52'!H34,10000000000))</f>
        <v>10000000000</v>
      </c>
      <c r="BC34" s="5">
        <f>IF($AV$34=10000000000,10000000000,IF('SOLAI T2D SPA'!$C$25&lt;='ST BLOCCO 52'!I34,'ST BLOCCO 52'!I34,10000000000))</f>
        <v>10000000000</v>
      </c>
      <c r="BD34" s="5">
        <f>IF($AV$34=10000000000,10000000000,IF('SOLAI T2D SPA'!$C$25&lt;='ST BLOCCO 52'!J34,'ST BLOCCO 52'!J34,10000000000))</f>
        <v>10000000000</v>
      </c>
      <c r="BE34" s="5">
        <f>IF($AV$34=10000000000,10000000000,IF('SOLAI T2D SPA'!$C$25&lt;='ST BLOCCO 52'!K34,'ST BLOCCO 52'!K34,10000000000))</f>
        <v>10000000000</v>
      </c>
      <c r="BF34" s="5">
        <f>IF($AV$34=10000000000,10000000000,IF('SOLAI T2D SPA'!$C$25&lt;='ST BLOCCO 52'!L34,'ST BLOCCO 52'!L34,10000000000))</f>
        <v>10000000000</v>
      </c>
      <c r="BG34" s="5">
        <f>IF($AV$34=10000000000,10000000000,IF('SOLAI T2D SPA'!$C$25&lt;='ST BLOCCO 52'!M34,'ST BLOCCO 52'!M34,10000000000))</f>
        <v>10000000000</v>
      </c>
      <c r="BH34" s="5">
        <f>IF($AV$34=10000000000,10000000000,IF('SOLAI T2D SPA'!$C$25&lt;='ST BLOCCO 52'!N34,'ST BLOCCO 52'!N34,10000000000))</f>
        <v>10000000000</v>
      </c>
      <c r="BI34" s="5">
        <f>IF($AV$34=10000000000,10000000000,IF('SOLAI T2D SPA'!$C$25&lt;='ST BLOCCO 52'!O34,'ST BLOCCO 52'!O34,10000000000))</f>
        <v>10000000000</v>
      </c>
      <c r="BJ34" s="5">
        <f>IF($AV$34=10000000000,10000000000,IF('SOLAI T2D SPA'!$C$25&lt;='ST BLOCCO 52'!P34,'ST BLOCCO 52'!P34,10000000000))</f>
        <v>10000000000</v>
      </c>
      <c r="BK34" s="5">
        <f>IF($AV$34=10000000000,10000000000,IF('SOLAI T2D SPA'!$C$25&lt;='ST BLOCCO 52'!Q34,'ST BLOCCO 52'!Q34,10000000000))</f>
        <v>10000000000</v>
      </c>
    </row>
    <row r="35" spans="1:65" s="2" customFormat="1" ht="15" customHeight="1" x14ac:dyDescent="0.55000000000000004">
      <c r="A35" s="135"/>
      <c r="B35" s="65">
        <v>5</v>
      </c>
      <c r="C35" s="6">
        <f t="shared" ref="C35" si="45">A34+B35</f>
        <v>21</v>
      </c>
      <c r="D35" s="4">
        <v>258</v>
      </c>
      <c r="E35" s="4"/>
      <c r="F35" s="5">
        <v>619.4666666666667</v>
      </c>
      <c r="G35" s="5">
        <v>965.33333333333348</v>
      </c>
      <c r="H35" s="5">
        <v>1384.5166666666669</v>
      </c>
      <c r="I35" s="5">
        <v>1912.9</v>
      </c>
      <c r="J35" s="5">
        <v>2323.8833333333332</v>
      </c>
      <c r="K35" s="5">
        <v>2731.05</v>
      </c>
      <c r="L35" s="5">
        <v>3207.3333333333335</v>
      </c>
      <c r="M35" s="5">
        <v>3678.0666666666671</v>
      </c>
      <c r="N35" s="6">
        <v>4215.6833333333334</v>
      </c>
      <c r="O35" s="6">
        <v>4745.9833333333336</v>
      </c>
      <c r="P35" s="6">
        <v>5338.4666666666672</v>
      </c>
      <c r="Q35" s="6">
        <v>5922.1</v>
      </c>
      <c r="U35" s="23"/>
      <c r="AA35"/>
      <c r="AM35"/>
      <c r="AN35"/>
      <c r="AO35"/>
      <c r="AU35" s="135"/>
      <c r="AV35" s="67">
        <f t="shared" si="40"/>
        <v>10000000000</v>
      </c>
      <c r="AW35" s="6">
        <f t="shared" ref="AW35" si="46">AU34+AV35</f>
        <v>20000000000</v>
      </c>
      <c r="AX35" s="4">
        <f t="shared" si="35"/>
        <v>10000000000</v>
      </c>
      <c r="AY35"/>
      <c r="AZ35" s="5">
        <f>IF($AV$35=10000000000,10000000000,IF('SOLAI T2D SPA'!$C$25&lt;='ST BLOCCO 52'!F35,'ST BLOCCO 52'!F35,10000000000))</f>
        <v>10000000000</v>
      </c>
      <c r="BA35" s="5">
        <f>IF($AV$35=10000000000,10000000000,IF('SOLAI T2D SPA'!$C$25&lt;='ST BLOCCO 52'!G35,'ST BLOCCO 52'!G35,10000000000))</f>
        <v>10000000000</v>
      </c>
      <c r="BB35" s="5">
        <f>IF($AV$35=10000000000,10000000000,IF('SOLAI T2D SPA'!$C$25&lt;='ST BLOCCO 52'!H35,'ST BLOCCO 52'!H35,10000000000))</f>
        <v>10000000000</v>
      </c>
      <c r="BC35" s="5">
        <f>IF($AV$35=10000000000,10000000000,IF('SOLAI T2D SPA'!$C$25&lt;='ST BLOCCO 52'!I35,'ST BLOCCO 52'!I35,10000000000))</f>
        <v>10000000000</v>
      </c>
      <c r="BD35" s="5">
        <f>IF($AV$35=10000000000,10000000000,IF('SOLAI T2D SPA'!$C$25&lt;='ST BLOCCO 52'!J35,'ST BLOCCO 52'!J35,10000000000))</f>
        <v>10000000000</v>
      </c>
      <c r="BE35" s="5">
        <f>IF($AV$35=10000000000,10000000000,IF('SOLAI T2D SPA'!$C$25&lt;='ST BLOCCO 52'!K35,'ST BLOCCO 52'!K35,10000000000))</f>
        <v>10000000000</v>
      </c>
      <c r="BF35" s="5">
        <f>IF($AV$35=10000000000,10000000000,IF('SOLAI T2D SPA'!$C$25&lt;='ST BLOCCO 52'!L35,'ST BLOCCO 52'!L35,10000000000))</f>
        <v>10000000000</v>
      </c>
      <c r="BG35" s="5">
        <f>IF($AV$35=10000000000,10000000000,IF('SOLAI T2D SPA'!$C$25&lt;='ST BLOCCO 52'!M35,'ST BLOCCO 52'!M35,10000000000))</f>
        <v>10000000000</v>
      </c>
      <c r="BH35" s="5">
        <f>IF($AV$35=10000000000,10000000000,IF('SOLAI T2D SPA'!$C$25&lt;='ST BLOCCO 52'!N35,'ST BLOCCO 52'!N35,10000000000))</f>
        <v>10000000000</v>
      </c>
      <c r="BI35" s="5">
        <f>IF($AV$35=10000000000,10000000000,IF('SOLAI T2D SPA'!$C$25&lt;='ST BLOCCO 52'!O35,'ST BLOCCO 52'!O35,10000000000))</f>
        <v>10000000000</v>
      </c>
      <c r="BJ35" s="5">
        <f>IF($AV$35=10000000000,10000000000,IF('SOLAI T2D SPA'!$C$25&lt;='ST BLOCCO 52'!P35,'ST BLOCCO 52'!P35,10000000000))</f>
        <v>10000000000</v>
      </c>
      <c r="BK35" s="5">
        <f>IF($AV$35=10000000000,10000000000,IF('SOLAI T2D SPA'!$C$25&lt;='ST BLOCCO 52'!Q35,'ST BLOCCO 52'!Q35,10000000000))</f>
        <v>10000000000</v>
      </c>
    </row>
    <row r="36" spans="1:65" s="2" customFormat="1" ht="15" customHeight="1" x14ac:dyDescent="0.55000000000000004">
      <c r="A36" s="135">
        <v>18</v>
      </c>
      <c r="B36" s="65">
        <v>4</v>
      </c>
      <c r="C36" s="6">
        <f t="shared" ref="C36" si="47">A36+B36</f>
        <v>22</v>
      </c>
      <c r="D36" s="4">
        <v>246</v>
      </c>
      <c r="E36" s="4"/>
      <c r="F36" s="5">
        <v>652.16666666666674</v>
      </c>
      <c r="G36" s="5">
        <v>1016.4833333333333</v>
      </c>
      <c r="H36" s="5">
        <v>1458.3166666666668</v>
      </c>
      <c r="I36" s="5">
        <v>2015.4166666666667</v>
      </c>
      <c r="J36" s="5">
        <v>2449.1000000000004</v>
      </c>
      <c r="K36" s="5">
        <v>2878.8166666666666</v>
      </c>
      <c r="L36" s="5">
        <v>3381.5833333333335</v>
      </c>
      <c r="M36" s="5">
        <v>3879.4833333333336</v>
      </c>
      <c r="N36" s="5">
        <v>4446.7</v>
      </c>
      <c r="O36" s="5">
        <v>5008.2166666666662</v>
      </c>
      <c r="P36" s="5">
        <v>5635.9500000000007</v>
      </c>
      <c r="Q36" s="5">
        <v>6253.5666666666666</v>
      </c>
      <c r="U36" s="23"/>
      <c r="AA36"/>
      <c r="AM36"/>
      <c r="AN36"/>
      <c r="AO36"/>
      <c r="AU36" s="135">
        <f t="shared" ref="AU36" si="48">W20</f>
        <v>10000000000</v>
      </c>
      <c r="AV36" s="67">
        <f t="shared" si="40"/>
        <v>10000000000</v>
      </c>
      <c r="AW36" s="6">
        <f t="shared" ref="AW36" si="49">AU36+AV36</f>
        <v>20000000000</v>
      </c>
      <c r="AX36" s="4">
        <f t="shared" si="35"/>
        <v>10000000000</v>
      </c>
      <c r="AY36"/>
      <c r="AZ36" s="5">
        <f>IF($AV$36=10000000000,10000000000,IF('SOLAI T2D SPA'!$C$25&lt;='ST BLOCCO 52'!F36,'ST BLOCCO 52'!F36,10000000000))</f>
        <v>10000000000</v>
      </c>
      <c r="BA36" s="5">
        <f>IF($AV$36=10000000000,10000000000,IF('SOLAI T2D SPA'!$C$25&lt;='ST BLOCCO 52'!G36,'ST BLOCCO 52'!G36,10000000000))</f>
        <v>10000000000</v>
      </c>
      <c r="BB36" s="5">
        <f>IF($AV$36=10000000000,10000000000,IF('SOLAI T2D SPA'!$C$25&lt;='ST BLOCCO 52'!H36,'ST BLOCCO 52'!H36,10000000000))</f>
        <v>10000000000</v>
      </c>
      <c r="BC36" s="5">
        <f>IF($AV$36=10000000000,10000000000,IF('SOLAI T2D SPA'!$C$25&lt;='ST BLOCCO 52'!I36,'ST BLOCCO 52'!I36,10000000000))</f>
        <v>10000000000</v>
      </c>
      <c r="BD36" s="5">
        <f>IF($AV$36=10000000000,10000000000,IF('SOLAI T2D SPA'!$C$25&lt;='ST BLOCCO 52'!J36,'ST BLOCCO 52'!J36,10000000000))</f>
        <v>10000000000</v>
      </c>
      <c r="BE36" s="5">
        <f>IF($AV$36=10000000000,10000000000,IF('SOLAI T2D SPA'!$C$25&lt;='ST BLOCCO 52'!K36,'ST BLOCCO 52'!K36,10000000000))</f>
        <v>10000000000</v>
      </c>
      <c r="BF36" s="5">
        <f>IF($AV$36=10000000000,10000000000,IF('SOLAI T2D SPA'!$C$25&lt;='ST BLOCCO 52'!L36,'ST BLOCCO 52'!L36,10000000000))</f>
        <v>10000000000</v>
      </c>
      <c r="BG36" s="5">
        <f>IF($AV$36=10000000000,10000000000,IF('SOLAI T2D SPA'!$C$25&lt;='ST BLOCCO 52'!M36,'ST BLOCCO 52'!M36,10000000000))</f>
        <v>10000000000</v>
      </c>
      <c r="BH36" s="5">
        <f>IF($AV$36=10000000000,10000000000,IF('SOLAI T2D SPA'!$C$25&lt;='ST BLOCCO 52'!N36,'ST BLOCCO 52'!N36,10000000000))</f>
        <v>10000000000</v>
      </c>
      <c r="BI36" s="5">
        <f>IF($AV$36=10000000000,10000000000,IF('SOLAI T2D SPA'!$C$25&lt;='ST BLOCCO 52'!O36,'ST BLOCCO 52'!O36,10000000000))</f>
        <v>10000000000</v>
      </c>
      <c r="BJ36" s="5">
        <f>IF($AV$36=10000000000,10000000000,IF('SOLAI T2D SPA'!$C$25&lt;='ST BLOCCO 52'!P36,'ST BLOCCO 52'!P36,10000000000))</f>
        <v>10000000000</v>
      </c>
      <c r="BK36" s="5">
        <f>IF($AV$36=10000000000,10000000000,IF('SOLAI T2D SPA'!$C$25&lt;='ST BLOCCO 52'!Q36,'ST BLOCCO 52'!Q36,10000000000))</f>
        <v>10000000000</v>
      </c>
    </row>
    <row r="37" spans="1:65" s="2" customFormat="1" ht="15" customHeight="1" x14ac:dyDescent="0.55000000000000004">
      <c r="A37" s="135"/>
      <c r="B37" s="65">
        <v>5</v>
      </c>
      <c r="C37" s="6">
        <f t="shared" ref="C37" si="50">A36+B37</f>
        <v>23</v>
      </c>
      <c r="D37" s="4">
        <v>271</v>
      </c>
      <c r="E37" s="4"/>
      <c r="F37" s="5">
        <v>684.91666666666663</v>
      </c>
      <c r="G37" s="5">
        <v>1067.4333333333334</v>
      </c>
      <c r="H37" s="5">
        <v>1531.8166666666668</v>
      </c>
      <c r="I37" s="5">
        <v>2117.7833333333338</v>
      </c>
      <c r="J37" s="5">
        <v>2573.9333333333334</v>
      </c>
      <c r="K37" s="5">
        <v>3026.166666666667</v>
      </c>
      <c r="L37" s="5">
        <v>3555.4666666666672</v>
      </c>
      <c r="M37" s="5">
        <v>4079.9</v>
      </c>
      <c r="N37" s="5">
        <v>4678.3500000000004</v>
      </c>
      <c r="O37" s="5">
        <v>5270.3166666666666</v>
      </c>
      <c r="P37" s="5">
        <v>5932.25</v>
      </c>
      <c r="Q37" s="5">
        <v>6586</v>
      </c>
      <c r="U37" s="23"/>
      <c r="AA37"/>
      <c r="AM37"/>
      <c r="AN37"/>
      <c r="AO37"/>
      <c r="AU37" s="135"/>
      <c r="AV37" s="67">
        <f t="shared" si="40"/>
        <v>10000000000</v>
      </c>
      <c r="AW37" s="6">
        <f t="shared" ref="AW37" si="51">AU36+AV37</f>
        <v>20000000000</v>
      </c>
      <c r="AX37" s="4">
        <f t="shared" si="35"/>
        <v>10000000000</v>
      </c>
      <c r="AY37"/>
      <c r="AZ37" s="5">
        <f>IF($AV$37=10000000000,10000000000,IF('SOLAI T2D SPA'!$C$25&lt;='ST BLOCCO 52'!F37,'ST BLOCCO 52'!F37,10000000000))</f>
        <v>10000000000</v>
      </c>
      <c r="BA37" s="5">
        <f>IF($AV$37=10000000000,10000000000,IF('SOLAI T2D SPA'!$C$25&lt;='ST BLOCCO 52'!G37,'ST BLOCCO 52'!G37,10000000000))</f>
        <v>10000000000</v>
      </c>
      <c r="BB37" s="5">
        <f>IF($AV$37=10000000000,10000000000,IF('SOLAI T2D SPA'!$C$25&lt;='ST BLOCCO 52'!H37,'ST BLOCCO 52'!H37,10000000000))</f>
        <v>10000000000</v>
      </c>
      <c r="BC37" s="5">
        <f>IF($AV$37=10000000000,10000000000,IF('SOLAI T2D SPA'!$C$25&lt;='ST BLOCCO 52'!I37,'ST BLOCCO 52'!I37,10000000000))</f>
        <v>10000000000</v>
      </c>
      <c r="BD37" s="5">
        <f>IF($AV$37=10000000000,10000000000,IF('SOLAI T2D SPA'!$C$25&lt;='ST BLOCCO 52'!J37,'ST BLOCCO 52'!J37,10000000000))</f>
        <v>10000000000</v>
      </c>
      <c r="BE37" s="5">
        <f>IF($AV$37=10000000000,10000000000,IF('SOLAI T2D SPA'!$C$25&lt;='ST BLOCCO 52'!K37,'ST BLOCCO 52'!K37,10000000000))</f>
        <v>10000000000</v>
      </c>
      <c r="BF37" s="5">
        <f>IF($AV$37=10000000000,10000000000,IF('SOLAI T2D SPA'!$C$25&lt;='ST BLOCCO 52'!L37,'ST BLOCCO 52'!L37,10000000000))</f>
        <v>10000000000</v>
      </c>
      <c r="BG37" s="5">
        <f>IF($AV$37=10000000000,10000000000,IF('SOLAI T2D SPA'!$C$25&lt;='ST BLOCCO 52'!M37,'ST BLOCCO 52'!M37,10000000000))</f>
        <v>10000000000</v>
      </c>
      <c r="BH37" s="5">
        <f>IF($AV$37=10000000000,10000000000,IF('SOLAI T2D SPA'!$C$25&lt;='ST BLOCCO 52'!N37,'ST BLOCCO 52'!N37,10000000000))</f>
        <v>10000000000</v>
      </c>
      <c r="BI37" s="5">
        <f>IF($AV$37=10000000000,10000000000,IF('SOLAI T2D SPA'!$C$25&lt;='ST BLOCCO 52'!O37,'ST BLOCCO 52'!O37,10000000000))</f>
        <v>10000000000</v>
      </c>
      <c r="BJ37" s="5">
        <f>IF($AV$37=10000000000,10000000000,IF('SOLAI T2D SPA'!$C$25&lt;='ST BLOCCO 52'!P37,'ST BLOCCO 52'!P37,10000000000))</f>
        <v>10000000000</v>
      </c>
      <c r="BK37" s="5">
        <f>IF($AV$37=10000000000,10000000000,IF('SOLAI T2D SPA'!$C$25&lt;='ST BLOCCO 52'!Q37,'ST BLOCCO 52'!Q37,10000000000))</f>
        <v>10000000000</v>
      </c>
    </row>
    <row r="38" spans="1:65" s="2" customFormat="1" ht="15" customHeight="1" x14ac:dyDescent="0.55000000000000004">
      <c r="A38" s="135">
        <v>20</v>
      </c>
      <c r="B38" s="65">
        <v>4</v>
      </c>
      <c r="C38" s="6">
        <f t="shared" ref="C38" si="52">A38+B38</f>
        <v>24</v>
      </c>
      <c r="D38" s="4">
        <v>263</v>
      </c>
      <c r="E38" s="4"/>
      <c r="F38" s="5">
        <v>717.66666666666674</v>
      </c>
      <c r="G38" s="5">
        <v>1118.5</v>
      </c>
      <c r="H38" s="5">
        <v>1605.4666666666667</v>
      </c>
      <c r="I38" s="5">
        <v>2220.1666666666665</v>
      </c>
      <c r="J38" s="5">
        <v>2698.9833333333336</v>
      </c>
      <c r="K38" s="5">
        <v>3173.7333333333336</v>
      </c>
      <c r="L38" s="5">
        <v>3729.6333333333337</v>
      </c>
      <c r="M38" s="5">
        <v>4280.666666666667</v>
      </c>
      <c r="N38" s="5">
        <v>4910.1500000000005</v>
      </c>
      <c r="O38" s="5">
        <v>5532.6833333333334</v>
      </c>
      <c r="P38" s="5">
        <v>6229.6500000000005</v>
      </c>
      <c r="Q38" s="5">
        <v>6917.7666666666664</v>
      </c>
      <c r="U38" s="23"/>
      <c r="AA38"/>
      <c r="AM38"/>
      <c r="AN38"/>
      <c r="AO38"/>
      <c r="AU38" s="135">
        <f t="shared" ref="AU38" si="53">W22</f>
        <v>10000000000</v>
      </c>
      <c r="AV38" s="67">
        <f t="shared" si="40"/>
        <v>10000000000</v>
      </c>
      <c r="AW38" s="6">
        <f t="shared" ref="AW38" si="54">AU38+AV38</f>
        <v>20000000000</v>
      </c>
      <c r="AX38" s="4">
        <f t="shared" si="35"/>
        <v>10000000000</v>
      </c>
      <c r="AY38"/>
      <c r="AZ38" s="5">
        <f>IF($AV$38=10000000000,10000000000,IF('SOLAI T2D SPA'!$C$25&lt;='ST BLOCCO 52'!F38,'ST BLOCCO 52'!F38,10000000000))</f>
        <v>10000000000</v>
      </c>
      <c r="BA38" s="5">
        <f>IF($AV$38=10000000000,10000000000,IF('SOLAI T2D SPA'!$C$25&lt;='ST BLOCCO 52'!G38,'ST BLOCCO 52'!G38,10000000000))</f>
        <v>10000000000</v>
      </c>
      <c r="BB38" s="5">
        <f>IF($AV$38=10000000000,10000000000,IF('SOLAI T2D SPA'!$C$25&lt;='ST BLOCCO 52'!H38,'ST BLOCCO 52'!H38,10000000000))</f>
        <v>10000000000</v>
      </c>
      <c r="BC38" s="5">
        <f>IF($AV$38=10000000000,10000000000,IF('SOLAI T2D SPA'!$C$25&lt;='ST BLOCCO 52'!I38,'ST BLOCCO 52'!I38,10000000000))</f>
        <v>10000000000</v>
      </c>
      <c r="BD38" s="5">
        <f>IF($AV$38=10000000000,10000000000,IF('SOLAI T2D SPA'!$C$25&lt;='ST BLOCCO 52'!J38,'ST BLOCCO 52'!J38,10000000000))</f>
        <v>10000000000</v>
      </c>
      <c r="BE38" s="5">
        <f>IF($AV$38=10000000000,10000000000,IF('SOLAI T2D SPA'!$C$25&lt;='ST BLOCCO 52'!K38,'ST BLOCCO 52'!K38,10000000000))</f>
        <v>10000000000</v>
      </c>
      <c r="BF38" s="5">
        <f>IF($AV$38=10000000000,10000000000,IF('SOLAI T2D SPA'!$C$25&lt;='ST BLOCCO 52'!L38,'ST BLOCCO 52'!L38,10000000000))</f>
        <v>10000000000</v>
      </c>
      <c r="BG38" s="5">
        <f>IF($AV$38=10000000000,10000000000,IF('SOLAI T2D SPA'!$C$25&lt;='ST BLOCCO 52'!M38,'ST BLOCCO 52'!M38,10000000000))</f>
        <v>10000000000</v>
      </c>
      <c r="BH38" s="5">
        <f>IF($AV$38=10000000000,10000000000,IF('SOLAI T2D SPA'!$C$25&lt;='ST BLOCCO 52'!N38,'ST BLOCCO 52'!N38,10000000000))</f>
        <v>10000000000</v>
      </c>
      <c r="BI38" s="5">
        <f>IF($AV$38=10000000000,10000000000,IF('SOLAI T2D SPA'!$C$25&lt;='ST BLOCCO 52'!O38,'ST BLOCCO 52'!O38,10000000000))</f>
        <v>10000000000</v>
      </c>
      <c r="BJ38" s="5">
        <f>IF($AV$38=10000000000,10000000000,IF('SOLAI T2D SPA'!$C$25&lt;='ST BLOCCO 52'!P38,'ST BLOCCO 52'!P38,10000000000))</f>
        <v>10000000000</v>
      </c>
      <c r="BK38" s="5">
        <f>IF($AV$38=10000000000,10000000000,IF('SOLAI T2D SPA'!$C$25&lt;='ST BLOCCO 52'!Q38,'ST BLOCCO 52'!Q38,10000000000))</f>
        <v>10000000000</v>
      </c>
    </row>
    <row r="39" spans="1:65" s="2" customFormat="1" ht="15" customHeight="1" x14ac:dyDescent="0.55000000000000004">
      <c r="A39" s="135"/>
      <c r="B39" s="65">
        <v>5</v>
      </c>
      <c r="C39" s="6">
        <f t="shared" ref="C39" si="55">A38+B39</f>
        <v>25</v>
      </c>
      <c r="D39" s="4">
        <v>288</v>
      </c>
      <c r="E39" s="4"/>
      <c r="F39" s="5">
        <v>750.35</v>
      </c>
      <c r="G39" s="5">
        <v>1169.4833333333336</v>
      </c>
      <c r="H39" s="5">
        <v>1679.1666666666667</v>
      </c>
      <c r="I39" s="5">
        <v>2322.4500000000003</v>
      </c>
      <c r="J39" s="5">
        <v>2823.5666666666671</v>
      </c>
      <c r="K39" s="5">
        <v>3321.2666666666669</v>
      </c>
      <c r="L39" s="5">
        <v>3903.8333333333339</v>
      </c>
      <c r="M39" s="5">
        <v>4481.55</v>
      </c>
      <c r="N39" s="5">
        <v>5141.7333333333336</v>
      </c>
      <c r="O39" s="5">
        <v>5794.9000000000005</v>
      </c>
      <c r="P39" s="5">
        <v>6526.35</v>
      </c>
      <c r="Q39" s="5">
        <v>7249.666666666667</v>
      </c>
      <c r="U39" s="23"/>
      <c r="AA39"/>
      <c r="AM39"/>
      <c r="AN39"/>
      <c r="AO39"/>
      <c r="AU39" s="135"/>
      <c r="AV39" s="67">
        <f t="shared" si="40"/>
        <v>10000000000</v>
      </c>
      <c r="AW39" s="6">
        <f t="shared" ref="AW39" si="56">AU38+AV39</f>
        <v>20000000000</v>
      </c>
      <c r="AX39" s="4">
        <f t="shared" si="35"/>
        <v>10000000000</v>
      </c>
      <c r="AY39"/>
      <c r="AZ39" s="5">
        <f>IF($AV$39=10000000000,10000000000,IF('SOLAI T2D SPA'!$C$25&lt;='ST BLOCCO 52'!F39,'ST BLOCCO 52'!F39,10000000000))</f>
        <v>10000000000</v>
      </c>
      <c r="BA39" s="5">
        <f>IF($AV$39=10000000000,10000000000,IF('SOLAI T2D SPA'!$C$25&lt;='ST BLOCCO 52'!G39,'ST BLOCCO 52'!G39,10000000000))</f>
        <v>10000000000</v>
      </c>
      <c r="BB39" s="5">
        <f>IF($AV$39=10000000000,10000000000,IF('SOLAI T2D SPA'!$C$25&lt;='ST BLOCCO 52'!H39,'ST BLOCCO 52'!H39,10000000000))</f>
        <v>10000000000</v>
      </c>
      <c r="BC39" s="5">
        <f>IF($AV$39=10000000000,10000000000,IF('SOLAI T2D SPA'!$C$25&lt;='ST BLOCCO 52'!I39,'ST BLOCCO 52'!I39,10000000000))</f>
        <v>10000000000</v>
      </c>
      <c r="BD39" s="5">
        <f>IF($AV$39=10000000000,10000000000,IF('SOLAI T2D SPA'!$C$25&lt;='ST BLOCCO 52'!J39,'ST BLOCCO 52'!J39,10000000000))</f>
        <v>10000000000</v>
      </c>
      <c r="BE39" s="5">
        <f>IF($AV$39=10000000000,10000000000,IF('SOLAI T2D SPA'!$C$25&lt;='ST BLOCCO 52'!K39,'ST BLOCCO 52'!K39,10000000000))</f>
        <v>10000000000</v>
      </c>
      <c r="BF39" s="5">
        <f>IF($AV$39=10000000000,10000000000,IF('SOLAI T2D SPA'!$C$25&lt;='ST BLOCCO 52'!L39,'ST BLOCCO 52'!L39,10000000000))</f>
        <v>10000000000</v>
      </c>
      <c r="BG39" s="5">
        <f>IF($AV$39=10000000000,10000000000,IF('SOLAI T2D SPA'!$C$25&lt;='ST BLOCCO 52'!M39,'ST BLOCCO 52'!M39,10000000000))</f>
        <v>10000000000</v>
      </c>
      <c r="BH39" s="5">
        <f>IF($AV$39=10000000000,10000000000,IF('SOLAI T2D SPA'!$C$25&lt;='ST BLOCCO 52'!N39,'ST BLOCCO 52'!N39,10000000000))</f>
        <v>10000000000</v>
      </c>
      <c r="BI39" s="5">
        <f>IF($AV$39=10000000000,10000000000,IF('SOLAI T2D SPA'!$C$25&lt;='ST BLOCCO 52'!O39,'ST BLOCCO 52'!O39,10000000000))</f>
        <v>10000000000</v>
      </c>
      <c r="BJ39" s="5">
        <f>IF($AV$39=10000000000,10000000000,IF('SOLAI T2D SPA'!$C$25&lt;='ST BLOCCO 52'!P39,'ST BLOCCO 52'!P39,10000000000))</f>
        <v>10000000000</v>
      </c>
      <c r="BK39" s="5">
        <f>IF($AV$39=10000000000,10000000000,IF('SOLAI T2D SPA'!$C$25&lt;='ST BLOCCO 52'!Q39,'ST BLOCCO 52'!Q39,10000000000))</f>
        <v>10000000000</v>
      </c>
    </row>
    <row r="40" spans="1:65" s="2" customFormat="1" ht="15" customHeight="1" x14ac:dyDescent="0.55000000000000004">
      <c r="A40" s="135">
        <v>25</v>
      </c>
      <c r="B40" s="65">
        <v>4</v>
      </c>
      <c r="C40" s="6">
        <f t="shared" ref="C40" si="57">A40+B40</f>
        <v>29</v>
      </c>
      <c r="D40" s="4">
        <v>298</v>
      </c>
      <c r="E40" s="4"/>
      <c r="F40" s="5">
        <v>881.05000000000007</v>
      </c>
      <c r="G40" s="5">
        <v>1373.9</v>
      </c>
      <c r="H40" s="5">
        <v>1973.5333333333333</v>
      </c>
      <c r="I40" s="5">
        <v>2731.45</v>
      </c>
      <c r="J40" s="5">
        <v>3323.1333333333337</v>
      </c>
      <c r="K40" s="5">
        <v>3910.8</v>
      </c>
      <c r="L40" s="5">
        <v>4600.6333333333341</v>
      </c>
      <c r="M40" s="5">
        <v>5284.7833333333338</v>
      </c>
      <c r="N40" s="5">
        <v>6067.3333333333339</v>
      </c>
      <c r="O40" s="5">
        <v>6843.9833333333345</v>
      </c>
      <c r="P40" s="5">
        <v>7714.6500000000005</v>
      </c>
      <c r="Q40" s="5">
        <v>8577.2833333333328</v>
      </c>
      <c r="U40" s="23"/>
      <c r="AA40"/>
      <c r="AM40"/>
      <c r="AN40"/>
      <c r="AO40"/>
      <c r="AU40" s="135">
        <f t="shared" ref="AU40" si="58">W24</f>
        <v>10000000000</v>
      </c>
      <c r="AV40" s="67">
        <f t="shared" si="40"/>
        <v>10000000000</v>
      </c>
      <c r="AW40" s="6">
        <f t="shared" ref="AW40" si="59">AU40+AV40</f>
        <v>20000000000</v>
      </c>
      <c r="AX40" s="4">
        <f t="shared" si="35"/>
        <v>10000000000</v>
      </c>
      <c r="AY40"/>
      <c r="AZ40" s="5">
        <f>IF($AV$40=10000000000,10000000000,IF('SOLAI T2D SPA'!$C$25&lt;='ST BLOCCO 52'!F40,'ST BLOCCO 52'!F40,10000000000))</f>
        <v>10000000000</v>
      </c>
      <c r="BA40" s="5">
        <f>IF($AV$40=10000000000,10000000000,IF('SOLAI T2D SPA'!$C$25&lt;='ST BLOCCO 52'!G40,'ST BLOCCO 52'!G40,10000000000))</f>
        <v>10000000000</v>
      </c>
      <c r="BB40" s="5">
        <f>IF($AV$40=10000000000,10000000000,IF('SOLAI T2D SPA'!$C$25&lt;='ST BLOCCO 52'!H40,'ST BLOCCO 52'!H40,10000000000))</f>
        <v>10000000000</v>
      </c>
      <c r="BC40" s="5">
        <f>IF($AV$40=10000000000,10000000000,IF('SOLAI T2D SPA'!$C$25&lt;='ST BLOCCO 52'!I40,'ST BLOCCO 52'!I40,10000000000))</f>
        <v>10000000000</v>
      </c>
      <c r="BD40" s="5">
        <f>IF($AV$40=10000000000,10000000000,IF('SOLAI T2D SPA'!$C$25&lt;='ST BLOCCO 52'!J40,'ST BLOCCO 52'!J40,10000000000))</f>
        <v>10000000000</v>
      </c>
      <c r="BE40" s="5">
        <f>IF($AV$40=10000000000,10000000000,IF('SOLAI T2D SPA'!$C$25&lt;='ST BLOCCO 52'!K40,'ST BLOCCO 52'!K40,10000000000))</f>
        <v>10000000000</v>
      </c>
      <c r="BF40" s="5">
        <f>IF($AV$40=10000000000,10000000000,IF('SOLAI T2D SPA'!$C$25&lt;='ST BLOCCO 52'!L40,'ST BLOCCO 52'!L40,10000000000))</f>
        <v>10000000000</v>
      </c>
      <c r="BG40" s="5">
        <f>IF($AV$40=10000000000,10000000000,IF('SOLAI T2D SPA'!$C$25&lt;='ST BLOCCO 52'!M40,'ST BLOCCO 52'!M40,10000000000))</f>
        <v>10000000000</v>
      </c>
      <c r="BH40" s="5">
        <f>IF($AV$40=10000000000,10000000000,IF('SOLAI T2D SPA'!$C$25&lt;='ST BLOCCO 52'!N40,'ST BLOCCO 52'!N40,10000000000))</f>
        <v>10000000000</v>
      </c>
      <c r="BI40" s="5">
        <f>IF($AV$40=10000000000,10000000000,IF('SOLAI T2D SPA'!$C$25&lt;='ST BLOCCO 52'!O40,'ST BLOCCO 52'!O40,10000000000))</f>
        <v>10000000000</v>
      </c>
      <c r="BJ40" s="5">
        <f>IF($AV$40=10000000000,10000000000,IF('SOLAI T2D SPA'!$C$25&lt;='ST BLOCCO 52'!P40,'ST BLOCCO 52'!P40,10000000000))</f>
        <v>10000000000</v>
      </c>
      <c r="BK40" s="5">
        <f>IF($AV$40=10000000000,10000000000,IF('SOLAI T2D SPA'!$C$25&lt;='ST BLOCCO 52'!Q40,'ST BLOCCO 52'!Q40,10000000000))</f>
        <v>10000000000</v>
      </c>
    </row>
    <row r="41" spans="1:65" s="2" customFormat="1" ht="15" customHeight="1" thickBot="1" x14ac:dyDescent="0.6">
      <c r="A41" s="135"/>
      <c r="B41" s="65">
        <v>5</v>
      </c>
      <c r="C41" s="6">
        <f t="shared" ref="C41" si="60">A40+B41</f>
        <v>30</v>
      </c>
      <c r="D41" s="4">
        <v>323</v>
      </c>
      <c r="E41" s="4"/>
      <c r="F41" s="5">
        <v>913.81666666666661</v>
      </c>
      <c r="G41" s="5">
        <v>1424.9333333333334</v>
      </c>
      <c r="H41" s="5">
        <v>2046.9666666666669</v>
      </c>
      <c r="I41" s="5">
        <v>2833.8166666666666</v>
      </c>
      <c r="J41" s="5">
        <v>3447.7666666666664</v>
      </c>
      <c r="K41" s="5">
        <v>4058.0000000000005</v>
      </c>
      <c r="L41" s="5">
        <v>4774.8166666666666</v>
      </c>
      <c r="M41" s="5">
        <v>5485.4666666666672</v>
      </c>
      <c r="N41" s="5">
        <v>6299.0666666666666</v>
      </c>
      <c r="O41" s="5">
        <v>7106.166666666667</v>
      </c>
      <c r="P41" s="5">
        <v>8011.9333333333334</v>
      </c>
      <c r="Q41" s="5">
        <v>8909.7500000000018</v>
      </c>
      <c r="U41" s="23"/>
      <c r="AA41"/>
      <c r="AM41"/>
      <c r="AN41"/>
      <c r="AO41"/>
      <c r="AU41" s="135"/>
      <c r="AV41" s="67">
        <f t="shared" si="40"/>
        <v>10000000000</v>
      </c>
      <c r="AW41" s="6">
        <f t="shared" ref="AW41" si="61">AU40+AV41</f>
        <v>20000000000</v>
      </c>
      <c r="AX41" s="4">
        <f t="shared" si="35"/>
        <v>10000000000</v>
      </c>
      <c r="AY41"/>
      <c r="AZ41" s="5">
        <f>IF($AV$41=10000000000,10000000000,IF('SOLAI T2D SPA'!$C$25&lt;='ST BLOCCO 52'!F41,'ST BLOCCO 52'!F41,10000000000))</f>
        <v>10000000000</v>
      </c>
      <c r="BA41" s="5">
        <f>IF($AV$41=10000000000,10000000000,IF('SOLAI T2D SPA'!$C$25&lt;='ST BLOCCO 52'!G41,'ST BLOCCO 52'!G41,10000000000))</f>
        <v>10000000000</v>
      </c>
      <c r="BB41" s="5">
        <f>IF($AV$41=10000000000,10000000000,IF('SOLAI T2D SPA'!$C$25&lt;='ST BLOCCO 52'!H41,'ST BLOCCO 52'!H41,10000000000))</f>
        <v>10000000000</v>
      </c>
      <c r="BC41" s="5">
        <f>IF($AV$41=10000000000,10000000000,IF('SOLAI T2D SPA'!$C$25&lt;='ST BLOCCO 52'!I41,'ST BLOCCO 52'!I41,10000000000))</f>
        <v>10000000000</v>
      </c>
      <c r="BD41" s="5">
        <f>IF($AV$41=10000000000,10000000000,IF('SOLAI T2D SPA'!$C$25&lt;='ST BLOCCO 52'!J41,'ST BLOCCO 52'!J41,10000000000))</f>
        <v>10000000000</v>
      </c>
      <c r="BE41" s="5">
        <f>IF($AV$41=10000000000,10000000000,IF('SOLAI T2D SPA'!$C$25&lt;='ST BLOCCO 52'!K41,'ST BLOCCO 52'!K41,10000000000))</f>
        <v>10000000000</v>
      </c>
      <c r="BF41" s="5">
        <f>IF($AV$41=10000000000,10000000000,IF('SOLAI T2D SPA'!$C$25&lt;='ST BLOCCO 52'!L41,'ST BLOCCO 52'!L41,10000000000))</f>
        <v>10000000000</v>
      </c>
      <c r="BG41" s="5">
        <f>IF($AV$41=10000000000,10000000000,IF('SOLAI T2D SPA'!$C$25&lt;='ST BLOCCO 52'!M41,'ST BLOCCO 52'!M41,10000000000))</f>
        <v>10000000000</v>
      </c>
      <c r="BH41" s="5">
        <f>IF($AV$41=10000000000,10000000000,IF('SOLAI T2D SPA'!$C$25&lt;='ST BLOCCO 52'!N41,'ST BLOCCO 52'!N41,10000000000))</f>
        <v>10000000000</v>
      </c>
      <c r="BI41" s="5">
        <f>IF($AV$41=10000000000,10000000000,IF('SOLAI T2D SPA'!$C$25&lt;='ST BLOCCO 52'!O41,'ST BLOCCO 52'!O41,10000000000))</f>
        <v>10000000000</v>
      </c>
      <c r="BJ41" s="5">
        <f>IF($AV$41=10000000000,10000000000,IF('SOLAI T2D SPA'!$C$25&lt;='ST BLOCCO 52'!P41,'ST BLOCCO 52'!P41,10000000000))</f>
        <v>10000000000</v>
      </c>
      <c r="BK41" s="5">
        <f>IF($AV$41=10000000000,10000000000,IF('SOLAI T2D SPA'!$C$25&lt;='ST BLOCCO 52'!Q41,'ST BLOCCO 52'!Q41,10000000000))</f>
        <v>10000000000</v>
      </c>
    </row>
    <row r="42" spans="1:65" s="2" customFormat="1" ht="40" customHeight="1" thickBot="1" x14ac:dyDescent="0.6">
      <c r="U42" s="23"/>
      <c r="AA42"/>
      <c r="AM42"/>
      <c r="AN42"/>
      <c r="AO42"/>
      <c r="AU42" s="26">
        <f>MIN(AU30:AU41)</f>
        <v>10000000000</v>
      </c>
      <c r="AV42" s="26">
        <f t="shared" ref="AV42" si="62">MIN(AV30:AV41)</f>
        <v>10000000000</v>
      </c>
      <c r="AW42" s="26">
        <f t="shared" ref="AW42" si="63">MIN(AW30:AW41)</f>
        <v>20000000000</v>
      </c>
      <c r="AX42" s="26">
        <f t="shared" ref="AX42" si="64">MIN(AX30:AX41)</f>
        <v>10000000000</v>
      </c>
      <c r="AY42"/>
      <c r="AZ42" s="26">
        <f t="shared" ref="AZ42" si="65">MIN(AZ30:AZ41)</f>
        <v>10000000000</v>
      </c>
      <c r="BA42" s="26">
        <f t="shared" ref="BA42" si="66">MIN(BA30:BA41)</f>
        <v>10000000000</v>
      </c>
      <c r="BB42" s="26">
        <f t="shared" ref="BB42" si="67">MIN(BB30:BB41)</f>
        <v>10000000000</v>
      </c>
      <c r="BC42" s="26">
        <f t="shared" ref="BC42" si="68">MIN(BC30:BC41)</f>
        <v>10000000000</v>
      </c>
      <c r="BD42" s="26">
        <f t="shared" ref="BD42" si="69">MIN(BD30:BD41)</f>
        <v>10000000000</v>
      </c>
      <c r="BE42" s="26">
        <f t="shared" ref="BE42" si="70">MIN(BE30:BE41)</f>
        <v>10000000000</v>
      </c>
      <c r="BF42" s="26">
        <f t="shared" ref="BF42" si="71">MIN(BF30:BF41)</f>
        <v>10000000000</v>
      </c>
      <c r="BG42" s="26">
        <f t="shared" ref="BG42" si="72">MIN(BG30:BG41)</f>
        <v>10000000000</v>
      </c>
      <c r="BH42" s="26">
        <f t="shared" ref="BH42" si="73">MIN(BH30:BH41)</f>
        <v>10000000000</v>
      </c>
      <c r="BI42" s="26">
        <f t="shared" ref="BI42" si="74">MIN(BI30:BI41)</f>
        <v>10000000000</v>
      </c>
      <c r="BJ42" s="26">
        <f t="shared" ref="BJ42" si="75">MIN(BJ30:BJ41)</f>
        <v>10000000000</v>
      </c>
      <c r="BK42" s="26">
        <f t="shared" ref="BK42" si="76">MIN(BK30:BK41)</f>
        <v>10000000000</v>
      </c>
      <c r="BL42" s="29">
        <f>MIN(AZ42:BK42)</f>
        <v>10000000000</v>
      </c>
      <c r="BM42" s="75">
        <f>IF(AND(U12=1,BL42=10000000000),1,0)</f>
        <v>0</v>
      </c>
    </row>
    <row r="43" spans="1:65" s="2" customFormat="1" ht="15" customHeight="1" x14ac:dyDescent="0.55000000000000004">
      <c r="A43" s="147" t="s">
        <v>29</v>
      </c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9"/>
      <c r="U43" s="23"/>
      <c r="AA43"/>
      <c r="AM43"/>
      <c r="AN43"/>
      <c r="AO43"/>
      <c r="AY43"/>
    </row>
    <row r="44" spans="1:65" s="2" customFormat="1" ht="15" customHeight="1" x14ac:dyDescent="0.55000000000000004">
      <c r="A44" s="140" t="s">
        <v>107</v>
      </c>
      <c r="B44" s="140"/>
      <c r="C44" s="140"/>
      <c r="D44" s="140"/>
      <c r="E44" s="140"/>
      <c r="F44" s="139" t="s">
        <v>8</v>
      </c>
      <c r="G44" s="139"/>
      <c r="H44" s="139"/>
      <c r="I44" s="139"/>
      <c r="J44" s="139"/>
      <c r="K44" s="139"/>
      <c r="L44" s="139"/>
      <c r="M44" s="139" t="s">
        <v>25</v>
      </c>
      <c r="N44" s="139"/>
      <c r="O44" s="139"/>
      <c r="P44" s="139"/>
      <c r="Q44" s="150" t="s">
        <v>78</v>
      </c>
      <c r="U44" s="23"/>
      <c r="AA44"/>
      <c r="AM44"/>
      <c r="AN44"/>
      <c r="AO44"/>
      <c r="AY44"/>
    </row>
    <row r="45" spans="1:65" s="2" customFormat="1" ht="15" customHeight="1" thickBot="1" x14ac:dyDescent="0.6">
      <c r="A45" s="140"/>
      <c r="B45" s="140"/>
      <c r="C45" s="140"/>
      <c r="D45" s="140"/>
      <c r="E45" s="140"/>
      <c r="F45" s="62" t="s">
        <v>9</v>
      </c>
      <c r="G45" s="62" t="s">
        <v>10</v>
      </c>
      <c r="H45" s="62" t="s">
        <v>11</v>
      </c>
      <c r="I45" s="62" t="s">
        <v>12</v>
      </c>
      <c r="J45" s="62" t="s">
        <v>13</v>
      </c>
      <c r="K45" s="62" t="s">
        <v>14</v>
      </c>
      <c r="L45" s="62" t="s">
        <v>15</v>
      </c>
      <c r="M45" s="62" t="s">
        <v>21</v>
      </c>
      <c r="N45" s="62" t="s">
        <v>22</v>
      </c>
      <c r="O45" s="62" t="s">
        <v>23</v>
      </c>
      <c r="P45" s="62" t="s">
        <v>24</v>
      </c>
      <c r="Q45" s="151"/>
      <c r="U45" s="23"/>
      <c r="AA45"/>
      <c r="AM45"/>
      <c r="AN45"/>
      <c r="AO45"/>
      <c r="AY45"/>
    </row>
    <row r="46" spans="1:65" s="2" customFormat="1" ht="15" customHeight="1" thickBot="1" x14ac:dyDescent="0.6">
      <c r="A46" s="140"/>
      <c r="B46" s="140"/>
      <c r="C46" s="140"/>
      <c r="D46" s="140"/>
      <c r="E46" s="140"/>
      <c r="F46" s="139" t="s">
        <v>27</v>
      </c>
      <c r="G46" s="139"/>
      <c r="H46" s="139"/>
      <c r="I46" s="139"/>
      <c r="J46" s="139"/>
      <c r="K46" s="139"/>
      <c r="L46" s="139"/>
      <c r="M46" s="139" t="s">
        <v>26</v>
      </c>
      <c r="N46" s="139"/>
      <c r="O46" s="139"/>
      <c r="P46" s="139"/>
      <c r="Q46" s="151"/>
      <c r="U46" s="24">
        <f>IF(AND('SOLAI T2D SPA'!C2="Travetto_singolo",'SOLAI T2D SPA'!C4="Travetto_14",'SOLAI T2D SPA'!C5="Pignatta_48"),1,0)</f>
        <v>0</v>
      </c>
      <c r="AA46"/>
      <c r="AM46"/>
      <c r="AN46"/>
      <c r="AO46"/>
      <c r="AY46"/>
    </row>
    <row r="47" spans="1:65" s="2" customFormat="1" ht="15" customHeight="1" x14ac:dyDescent="0.55000000000000004">
      <c r="A47" s="140"/>
      <c r="B47" s="140"/>
      <c r="C47" s="140"/>
      <c r="D47" s="140"/>
      <c r="E47" s="140"/>
      <c r="F47" s="62">
        <v>100</v>
      </c>
      <c r="G47" s="62">
        <v>140</v>
      </c>
      <c r="H47" s="62">
        <v>360</v>
      </c>
      <c r="I47" s="62">
        <v>420</v>
      </c>
      <c r="J47" s="62">
        <v>480</v>
      </c>
      <c r="K47" s="62">
        <v>580</v>
      </c>
      <c r="L47" s="62">
        <v>640</v>
      </c>
      <c r="M47" s="139"/>
      <c r="N47" s="139"/>
      <c r="O47" s="139"/>
      <c r="P47" s="139"/>
      <c r="Q47" s="151"/>
      <c r="U47" s="23"/>
      <c r="AA47"/>
      <c r="AM47"/>
      <c r="AN47"/>
      <c r="AO47"/>
      <c r="AY47"/>
    </row>
    <row r="48" spans="1:65" s="2" customFormat="1" ht="15" customHeight="1" x14ac:dyDescent="0.55000000000000004">
      <c r="A48" s="140"/>
      <c r="B48" s="140"/>
      <c r="C48" s="140"/>
      <c r="D48" s="140"/>
      <c r="E48" s="140"/>
      <c r="F48" s="62">
        <v>120</v>
      </c>
      <c r="G48" s="62">
        <v>160</v>
      </c>
      <c r="H48" s="62">
        <v>380</v>
      </c>
      <c r="I48" s="62">
        <v>440</v>
      </c>
      <c r="J48" s="62">
        <v>500</v>
      </c>
      <c r="K48" s="62">
        <v>600</v>
      </c>
      <c r="L48" s="62">
        <v>660</v>
      </c>
      <c r="M48" s="139"/>
      <c r="N48" s="139"/>
      <c r="O48" s="139"/>
      <c r="P48" s="139"/>
      <c r="Q48" s="151"/>
      <c r="U48" s="23"/>
      <c r="AA48"/>
      <c r="AM48"/>
      <c r="AN48"/>
      <c r="AO48"/>
      <c r="AY48"/>
    </row>
    <row r="49" spans="1:51" s="2" customFormat="1" ht="15" customHeight="1" x14ac:dyDescent="0.55000000000000004">
      <c r="A49" s="140"/>
      <c r="B49" s="140"/>
      <c r="C49" s="140"/>
      <c r="D49" s="140"/>
      <c r="E49" s="140"/>
      <c r="F49" s="62"/>
      <c r="G49" s="62">
        <v>180</v>
      </c>
      <c r="H49" s="62">
        <v>400</v>
      </c>
      <c r="I49" s="62">
        <v>460</v>
      </c>
      <c r="J49" s="62">
        <v>520</v>
      </c>
      <c r="K49" s="62">
        <v>620</v>
      </c>
      <c r="L49" s="62">
        <v>680</v>
      </c>
      <c r="M49" s="139"/>
      <c r="N49" s="139"/>
      <c r="O49" s="139"/>
      <c r="P49" s="139"/>
      <c r="Q49" s="151"/>
      <c r="U49" s="23"/>
      <c r="AA49"/>
      <c r="AB49" s="64" t="s">
        <v>9</v>
      </c>
      <c r="AC49" s="64" t="s">
        <v>10</v>
      </c>
      <c r="AD49" s="64" t="s">
        <v>11</v>
      </c>
      <c r="AE49" s="64" t="s">
        <v>12</v>
      </c>
      <c r="AF49" s="64" t="s">
        <v>13</v>
      </c>
      <c r="AG49" s="64" t="s">
        <v>14</v>
      </c>
      <c r="AH49" s="64" t="s">
        <v>15</v>
      </c>
      <c r="AI49" s="64" t="s">
        <v>21</v>
      </c>
      <c r="AJ49" s="64" t="s">
        <v>22</v>
      </c>
      <c r="AK49" s="64" t="s">
        <v>23</v>
      </c>
      <c r="AL49" s="64" t="s">
        <v>24</v>
      </c>
      <c r="AM49"/>
      <c r="AN49"/>
      <c r="AO49"/>
      <c r="AY49"/>
    </row>
    <row r="50" spans="1:51" s="2" customFormat="1" ht="15" customHeight="1" x14ac:dyDescent="0.55000000000000004">
      <c r="A50" s="140"/>
      <c r="B50" s="140"/>
      <c r="C50" s="140"/>
      <c r="D50" s="140"/>
      <c r="E50" s="140"/>
      <c r="F50" s="62"/>
      <c r="G50" s="62">
        <v>200</v>
      </c>
      <c r="H50" s="62"/>
      <c r="I50" s="62"/>
      <c r="J50" s="62">
        <v>540</v>
      </c>
      <c r="K50" s="62"/>
      <c r="L50" s="62">
        <v>700</v>
      </c>
      <c r="M50" s="139"/>
      <c r="N50" s="139"/>
      <c r="O50" s="139"/>
      <c r="P50" s="139"/>
      <c r="Q50" s="151"/>
      <c r="U50" s="23"/>
      <c r="AA50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/>
      <c r="AN50"/>
      <c r="AO50"/>
      <c r="AY50"/>
    </row>
    <row r="51" spans="1:51" s="2" customFormat="1" ht="15" customHeight="1" x14ac:dyDescent="0.55000000000000004">
      <c r="A51" s="140"/>
      <c r="B51" s="140"/>
      <c r="C51" s="140"/>
      <c r="D51" s="140"/>
      <c r="E51" s="140"/>
      <c r="F51" s="62"/>
      <c r="G51" s="62">
        <v>220</v>
      </c>
      <c r="H51" s="62"/>
      <c r="I51" s="62"/>
      <c r="J51" s="62">
        <v>560</v>
      </c>
      <c r="K51" s="62"/>
      <c r="L51" s="62"/>
      <c r="M51" s="139"/>
      <c r="N51" s="139"/>
      <c r="O51" s="139"/>
      <c r="P51" s="139"/>
      <c r="Q51" s="151"/>
      <c r="U51" s="23"/>
      <c r="AA5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/>
      <c r="AN51"/>
      <c r="AO51"/>
      <c r="AY51"/>
    </row>
    <row r="52" spans="1:51" s="2" customFormat="1" ht="15" customHeight="1" thickBot="1" x14ac:dyDescent="0.6">
      <c r="A52" s="140"/>
      <c r="B52" s="140"/>
      <c r="C52" s="140"/>
      <c r="D52" s="140"/>
      <c r="E52" s="140"/>
      <c r="F52" s="62"/>
      <c r="G52" s="62">
        <v>240</v>
      </c>
      <c r="H52" s="62"/>
      <c r="I52" s="62"/>
      <c r="J52" s="62"/>
      <c r="K52" s="62"/>
      <c r="L52" s="62"/>
      <c r="M52" s="139"/>
      <c r="N52" s="139"/>
      <c r="O52" s="139"/>
      <c r="P52" s="139"/>
      <c r="Q52" s="151"/>
      <c r="U52" s="23"/>
      <c r="AA52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/>
      <c r="AN52"/>
      <c r="AO52"/>
      <c r="AY52"/>
    </row>
    <row r="53" spans="1:51" s="2" customFormat="1" ht="15" customHeight="1" thickBot="1" x14ac:dyDescent="0.6">
      <c r="A53" s="140"/>
      <c r="B53" s="140"/>
      <c r="C53" s="140"/>
      <c r="D53" s="140"/>
      <c r="E53" s="140"/>
      <c r="F53" s="62"/>
      <c r="G53" s="62">
        <v>260</v>
      </c>
      <c r="H53" s="62"/>
      <c r="I53" s="62"/>
      <c r="J53" s="62"/>
      <c r="K53" s="62"/>
      <c r="L53" s="62"/>
      <c r="M53" s="139"/>
      <c r="N53" s="139"/>
      <c r="O53" s="139"/>
      <c r="P53" s="139"/>
      <c r="Q53" s="151"/>
      <c r="U53" s="23"/>
      <c r="AA53"/>
      <c r="AB53" s="73" t="str">
        <f>IF(AND(AB72=$AM$72,AB72&lt;800000000),AB49,"")</f>
        <v/>
      </c>
      <c r="AC53" s="73" t="str">
        <f t="shared" ref="AC53:AL53" si="77">IF(AND(AC72=$AM$72,AC72&lt;800000000),AC49,"")</f>
        <v/>
      </c>
      <c r="AD53" s="73" t="str">
        <f t="shared" si="77"/>
        <v/>
      </c>
      <c r="AE53" s="73" t="str">
        <f t="shared" si="77"/>
        <v/>
      </c>
      <c r="AF53" s="73" t="str">
        <f t="shared" si="77"/>
        <v/>
      </c>
      <c r="AG53" s="73" t="str">
        <f t="shared" si="77"/>
        <v/>
      </c>
      <c r="AH53" s="73" t="str">
        <f t="shared" si="77"/>
        <v/>
      </c>
      <c r="AI53" s="73" t="str">
        <f t="shared" si="77"/>
        <v/>
      </c>
      <c r="AJ53" s="73" t="str">
        <f t="shared" si="77"/>
        <v/>
      </c>
      <c r="AK53" s="73" t="str">
        <f t="shared" si="77"/>
        <v/>
      </c>
      <c r="AL53" s="73" t="str">
        <f t="shared" si="77"/>
        <v/>
      </c>
      <c r="AM53" s="29" t="str">
        <f>AB53&amp;AC53&amp;AD53&amp;AE53&amp;AF53&amp;AG53&amp;AH53&amp;AI53&amp;AJ53&amp;AK53&amp;AL53</f>
        <v/>
      </c>
      <c r="AN53"/>
      <c r="AO53"/>
      <c r="AY53"/>
    </row>
    <row r="54" spans="1:51" s="2" customFormat="1" ht="15" customHeight="1" x14ac:dyDescent="0.55000000000000004">
      <c r="A54" s="140"/>
      <c r="B54" s="140"/>
      <c r="C54" s="140"/>
      <c r="D54" s="140"/>
      <c r="E54" s="140"/>
      <c r="F54" s="62"/>
      <c r="G54" s="62">
        <v>280</v>
      </c>
      <c r="H54" s="62"/>
      <c r="I54" s="62"/>
      <c r="J54" s="62"/>
      <c r="K54" s="62"/>
      <c r="L54" s="62"/>
      <c r="M54" s="139"/>
      <c r="N54" s="139"/>
      <c r="O54" s="139"/>
      <c r="P54" s="139"/>
      <c r="Q54" s="151"/>
      <c r="U54" s="23"/>
      <c r="AA54"/>
      <c r="AM54"/>
      <c r="AN54"/>
      <c r="AO54"/>
      <c r="AY54"/>
    </row>
    <row r="55" spans="1:51" s="2" customFormat="1" ht="15" customHeight="1" x14ac:dyDescent="0.55000000000000004">
      <c r="A55" s="140"/>
      <c r="B55" s="140"/>
      <c r="C55" s="140"/>
      <c r="D55" s="140"/>
      <c r="E55" s="140"/>
      <c r="F55" s="62"/>
      <c r="G55" s="62">
        <v>300</v>
      </c>
      <c r="H55" s="62"/>
      <c r="I55" s="62"/>
      <c r="J55" s="62"/>
      <c r="K55" s="62"/>
      <c r="L55" s="62"/>
      <c r="M55" s="139"/>
      <c r="N55" s="139"/>
      <c r="O55" s="139"/>
      <c r="P55" s="139"/>
      <c r="Q55" s="151"/>
      <c r="U55" s="23"/>
      <c r="AA55"/>
      <c r="AM55"/>
      <c r="AN55"/>
      <c r="AO55"/>
      <c r="AY55"/>
    </row>
    <row r="56" spans="1:51" ht="15" customHeight="1" x14ac:dyDescent="0.55000000000000004">
      <c r="A56" s="140"/>
      <c r="B56" s="140"/>
      <c r="C56" s="140"/>
      <c r="D56" s="140"/>
      <c r="E56" s="140"/>
      <c r="F56" s="62"/>
      <c r="G56" s="62">
        <v>320</v>
      </c>
      <c r="H56" s="62"/>
      <c r="I56" s="62"/>
      <c r="J56" s="62"/>
      <c r="K56" s="62"/>
      <c r="L56" s="62"/>
      <c r="M56" s="139"/>
      <c r="N56" s="139"/>
      <c r="O56" s="139"/>
      <c r="P56" s="139"/>
      <c r="Q56" s="151"/>
    </row>
    <row r="57" spans="1:51" ht="15" customHeight="1" x14ac:dyDescent="0.55000000000000004">
      <c r="A57" s="140"/>
      <c r="B57" s="140"/>
      <c r="C57" s="140"/>
      <c r="D57" s="140"/>
      <c r="E57" s="140"/>
      <c r="F57" s="62"/>
      <c r="G57" s="62">
        <v>340</v>
      </c>
      <c r="H57" s="62"/>
      <c r="I57" s="62"/>
      <c r="J57" s="62"/>
      <c r="K57" s="62"/>
      <c r="L57" s="62"/>
      <c r="M57" s="139"/>
      <c r="N57" s="139"/>
      <c r="O57" s="139"/>
      <c r="P57" s="139"/>
      <c r="Q57" s="151"/>
    </row>
    <row r="58" spans="1:51" ht="15" customHeight="1" x14ac:dyDescent="0.55000000000000004">
      <c r="A58" s="65" t="s">
        <v>3</v>
      </c>
      <c r="B58" s="65" t="s">
        <v>0</v>
      </c>
      <c r="C58" s="66" t="s">
        <v>1</v>
      </c>
      <c r="D58" s="66" t="s">
        <v>4</v>
      </c>
      <c r="E58" s="66" t="s">
        <v>5</v>
      </c>
      <c r="F58" s="135" t="s">
        <v>18</v>
      </c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52"/>
      <c r="S58" s="136" t="s">
        <v>20</v>
      </c>
    </row>
    <row r="59" spans="1:51" ht="15" customHeight="1" x14ac:dyDescent="0.55000000000000004">
      <c r="A59" s="65" t="s">
        <v>2</v>
      </c>
      <c r="B59" s="65" t="s">
        <v>2</v>
      </c>
      <c r="C59" s="66" t="s">
        <v>2</v>
      </c>
      <c r="D59" s="66" t="s">
        <v>17</v>
      </c>
      <c r="E59" s="66" t="s">
        <v>6</v>
      </c>
      <c r="F59" s="66" t="s">
        <v>16</v>
      </c>
      <c r="G59" s="66" t="s">
        <v>16</v>
      </c>
      <c r="H59" s="66" t="s">
        <v>16</v>
      </c>
      <c r="I59" s="66" t="s">
        <v>16</v>
      </c>
      <c r="J59" s="66" t="s">
        <v>16</v>
      </c>
      <c r="K59" s="66" t="s">
        <v>16</v>
      </c>
      <c r="L59" s="66" t="s">
        <v>16</v>
      </c>
      <c r="M59" s="66" t="s">
        <v>16</v>
      </c>
      <c r="N59" s="66" t="s">
        <v>16</v>
      </c>
      <c r="O59" s="66" t="s">
        <v>16</v>
      </c>
      <c r="P59" s="66" t="s">
        <v>16</v>
      </c>
      <c r="Q59" s="66" t="s">
        <v>79</v>
      </c>
      <c r="S59" s="137"/>
      <c r="W59" s="65" t="s">
        <v>2</v>
      </c>
      <c r="X59" s="65" t="s">
        <v>2</v>
      </c>
      <c r="Y59" s="66" t="s">
        <v>2</v>
      </c>
      <c r="Z59" s="66" t="s">
        <v>17</v>
      </c>
      <c r="AB59" s="66" t="s">
        <v>16</v>
      </c>
      <c r="AC59" s="66" t="s">
        <v>16</v>
      </c>
      <c r="AD59" s="66" t="s">
        <v>16</v>
      </c>
      <c r="AE59" s="66" t="s">
        <v>16</v>
      </c>
      <c r="AF59" s="66" t="s">
        <v>16</v>
      </c>
      <c r="AG59" s="66" t="s">
        <v>16</v>
      </c>
      <c r="AH59" s="66" t="s">
        <v>16</v>
      </c>
      <c r="AI59" s="66" t="s">
        <v>16</v>
      </c>
      <c r="AJ59" s="66" t="s">
        <v>16</v>
      </c>
      <c r="AK59" s="66" t="s">
        <v>16</v>
      </c>
      <c r="AL59" s="66" t="s">
        <v>16</v>
      </c>
      <c r="AP59" s="66" t="s">
        <v>79</v>
      </c>
    </row>
    <row r="60" spans="1:51" ht="15" customHeight="1" x14ac:dyDescent="0.55000000000000004">
      <c r="A60" s="135">
        <v>12</v>
      </c>
      <c r="B60" s="65">
        <v>4</v>
      </c>
      <c r="C60" s="6">
        <f>A60+B60</f>
        <v>16</v>
      </c>
      <c r="D60" s="4">
        <v>212</v>
      </c>
      <c r="E60" s="4"/>
      <c r="F60" s="5">
        <v>345.01612903225805</v>
      </c>
      <c r="G60" s="5">
        <v>779.27419354838707</v>
      </c>
      <c r="H60" s="5">
        <v>1019.5483870967743</v>
      </c>
      <c r="I60" s="5">
        <v>1309.0645161290322</v>
      </c>
      <c r="J60" s="5">
        <v>1671.4193548387098</v>
      </c>
      <c r="K60" s="5">
        <v>1950.8387096774193</v>
      </c>
      <c r="L60" s="5">
        <v>2226.1935483870966</v>
      </c>
      <c r="M60" s="5">
        <v>2546.0967741935483</v>
      </c>
      <c r="N60" s="5">
        <v>2860.0645161290322</v>
      </c>
      <c r="O60" s="5">
        <v>3214.3548387096776</v>
      </c>
      <c r="P60" s="5">
        <v>3561.4516129032259</v>
      </c>
      <c r="Q60" s="5">
        <v>1450</v>
      </c>
      <c r="S60" s="9" t="str">
        <f>"MOM62"&amp;A60&amp;B60</f>
        <v>MOM62124</v>
      </c>
      <c r="W60" s="135">
        <f>IF(AND($U$46=1,'SOLAI T2D SPA'!$C$6=A60),A60,10000000000)</f>
        <v>10000000000</v>
      </c>
      <c r="X60" s="67">
        <f>IF(W60=10000000000,10000000000,IF('SOLAI T2D SPA'!$C$7='ST BLOCCO 52'!B60,'ST BLOCCO 52'!B60,10000000000))</f>
        <v>10000000000</v>
      </c>
      <c r="Y60" s="6">
        <f>W60+X60</f>
        <v>20000000000</v>
      </c>
      <c r="Z60" s="4">
        <f>IF(Y60&gt;100000,10000000000,D60)</f>
        <v>10000000000</v>
      </c>
      <c r="AB60" s="5">
        <f>IF($X$60=10000000000,10000000000,IF('SOLAI T2D SPA'!$C$20&lt;=F60,F60,10000000000))</f>
        <v>10000000000</v>
      </c>
      <c r="AC60" s="5">
        <f>IF($X$60=10000000000,10000000000,IF('SOLAI T2D SPA'!$C$20&lt;=G60,G60,10000000000))</f>
        <v>10000000000</v>
      </c>
      <c r="AD60" s="5">
        <f>IF($X$60=10000000000,10000000000,IF('SOLAI T2D SPA'!$C$20&lt;=H60,H60,10000000000))</f>
        <v>10000000000</v>
      </c>
      <c r="AE60" s="5">
        <f>IF($X$60=10000000000,10000000000,IF('SOLAI T2D SPA'!$C$20&lt;=I60,I60,10000000000))</f>
        <v>10000000000</v>
      </c>
      <c r="AF60" s="5">
        <f>IF($X$60=10000000000,10000000000,IF('SOLAI T2D SPA'!$C$20&lt;=J60,J60,10000000000))</f>
        <v>10000000000</v>
      </c>
      <c r="AG60" s="5">
        <f>IF($X$60=10000000000,10000000000,IF('SOLAI T2D SPA'!$C$20&lt;=K60,K60,10000000000))</f>
        <v>10000000000</v>
      </c>
      <c r="AH60" s="5">
        <f>IF($X$60=10000000000,10000000000,IF('SOLAI T2D SPA'!$C$20&lt;=L60,L60,10000000000))</f>
        <v>10000000000</v>
      </c>
      <c r="AI60" s="5">
        <f>IF($X$60=10000000000,10000000000,IF('SOLAI T2D SPA'!$C$20&lt;=M60,M60,10000000000))</f>
        <v>10000000000</v>
      </c>
      <c r="AJ60" s="5">
        <f>IF($X$60=10000000000,10000000000,IF('SOLAI T2D SPA'!$C$20&lt;=N60,N60,10000000000))</f>
        <v>10000000000</v>
      </c>
      <c r="AK60" s="5">
        <f>IF($X$60=10000000000,10000000000,IF('SOLAI T2D SPA'!$C$20&lt;=O60,O60,10000000000))</f>
        <v>10000000000</v>
      </c>
      <c r="AL60" s="5">
        <f>IF($X$60=10000000000,10000000000,IF('SOLAI T2D SPA'!$C$20&lt;=P60,P60,10000000000))</f>
        <v>10000000000</v>
      </c>
      <c r="AP60" s="5">
        <v>1450</v>
      </c>
    </row>
    <row r="61" spans="1:51" ht="15" customHeight="1" x14ac:dyDescent="0.55000000000000004">
      <c r="A61" s="135"/>
      <c r="B61" s="65">
        <v>5</v>
      </c>
      <c r="C61" s="6">
        <f>A60+B61</f>
        <v>17</v>
      </c>
      <c r="D61" s="4">
        <v>237</v>
      </c>
      <c r="E61" s="4">
        <v>68</v>
      </c>
      <c r="F61" s="5">
        <v>370.08064516129031</v>
      </c>
      <c r="G61" s="5">
        <v>838.4677419354839</v>
      </c>
      <c r="H61" s="5">
        <v>1098.6612903225805</v>
      </c>
      <c r="I61" s="5">
        <v>1413.6774193548388</v>
      </c>
      <c r="J61" s="5">
        <v>1809.258064516129</v>
      </c>
      <c r="K61" s="5">
        <v>2116.2580645161288</v>
      </c>
      <c r="L61" s="5">
        <v>2419.2258064516132</v>
      </c>
      <c r="M61" s="5">
        <v>2773.5645161290322</v>
      </c>
      <c r="N61" s="5">
        <v>3122.6451612903224</v>
      </c>
      <c r="O61" s="5">
        <v>3519.3870967741937</v>
      </c>
      <c r="P61" s="5">
        <v>3910.3225806451615</v>
      </c>
      <c r="Q61" s="68">
        <v>1553.2258064516129</v>
      </c>
      <c r="S61" s="9" t="str">
        <f>"MOM62"&amp;A60&amp;B61</f>
        <v>MOM62125</v>
      </c>
      <c r="W61" s="135"/>
      <c r="X61" s="67">
        <f>IF(W60=10000000000,10000000000,IF('SOLAI T2D SPA'!$C$7='ST BLOCCO 52'!B61,'ST BLOCCO 52'!B61,10000000000))</f>
        <v>10000000000</v>
      </c>
      <c r="Y61" s="6">
        <f>W60+X61</f>
        <v>20000000000</v>
      </c>
      <c r="Z61" s="4">
        <f t="shared" ref="Z61:Z71" si="78">IF(Y61&gt;100000,10000000000,D61)</f>
        <v>10000000000</v>
      </c>
      <c r="AB61" s="5">
        <f>IF($X$61=10000000000,10000000000,IF('SOLAI T2D SPA'!$C$20&lt;=F61,F61,10000000000))</f>
        <v>10000000000</v>
      </c>
      <c r="AC61" s="5">
        <f>IF($X$61=10000000000,10000000000,IF('SOLAI T2D SPA'!$C$20&lt;=G61,G61,10000000000))</f>
        <v>10000000000</v>
      </c>
      <c r="AD61" s="5">
        <f>IF($X$61=10000000000,10000000000,IF('SOLAI T2D SPA'!$C$20&lt;=H61,H61,10000000000))</f>
        <v>10000000000</v>
      </c>
      <c r="AE61" s="5">
        <f>IF($X$61=10000000000,10000000000,IF('SOLAI T2D SPA'!$C$20&lt;=I61,I61,10000000000))</f>
        <v>10000000000</v>
      </c>
      <c r="AF61" s="5">
        <f>IF($X$61=10000000000,10000000000,IF('SOLAI T2D SPA'!$C$20&lt;=J61,J61,10000000000))</f>
        <v>10000000000</v>
      </c>
      <c r="AG61" s="5">
        <f>IF($X$61=10000000000,10000000000,IF('SOLAI T2D SPA'!$C$20&lt;=K61,K61,10000000000))</f>
        <v>10000000000</v>
      </c>
      <c r="AH61" s="5">
        <f>IF($X$61=10000000000,10000000000,IF('SOLAI T2D SPA'!$C$20&lt;=L61,L61,10000000000))</f>
        <v>10000000000</v>
      </c>
      <c r="AI61" s="5">
        <f>IF($X$61=10000000000,10000000000,IF('SOLAI T2D SPA'!$C$20&lt;=M61,M61,10000000000))</f>
        <v>10000000000</v>
      </c>
      <c r="AJ61" s="5">
        <f>IF($X$61=10000000000,10000000000,IF('SOLAI T2D SPA'!$C$20&lt;=N61,N61,10000000000))</f>
        <v>10000000000</v>
      </c>
      <c r="AK61" s="5">
        <f>IF($X$61=10000000000,10000000000,IF('SOLAI T2D SPA'!$C$20&lt;=O61,O61,10000000000))</f>
        <v>10000000000</v>
      </c>
      <c r="AL61" s="5">
        <f>IF($X$61=10000000000,10000000000,IF('SOLAI T2D SPA'!$C$20&lt;=P61,P61,10000000000))</f>
        <v>10000000000</v>
      </c>
      <c r="AP61" s="68">
        <v>1553.2258064516129</v>
      </c>
    </row>
    <row r="62" spans="1:51" ht="15" customHeight="1" x14ac:dyDescent="0.55000000000000004">
      <c r="A62" s="135">
        <v>14</v>
      </c>
      <c r="B62" s="65">
        <v>4</v>
      </c>
      <c r="C62" s="6">
        <f t="shared" ref="C62" si="79">A62+B62</f>
        <v>18</v>
      </c>
      <c r="D62" s="4">
        <v>226</v>
      </c>
      <c r="E62" s="4"/>
      <c r="F62" s="5">
        <v>394.33870967741939</v>
      </c>
      <c r="G62" s="5">
        <v>892.14516129032256</v>
      </c>
      <c r="H62" s="5">
        <v>1168.2903225806451</v>
      </c>
      <c r="I62" s="5">
        <v>1501.3548387096776</v>
      </c>
      <c r="J62" s="5">
        <v>1919.3548387096773</v>
      </c>
      <c r="K62" s="5">
        <v>2242.2741935483873</v>
      </c>
      <c r="L62" s="5">
        <v>2561.5645161290322</v>
      </c>
      <c r="M62" s="5">
        <v>2933</v>
      </c>
      <c r="N62" s="5">
        <v>3298.483870967742</v>
      </c>
      <c r="O62" s="5">
        <v>3712.2741935483873</v>
      </c>
      <c r="P62" s="5">
        <v>4118.1290322580644</v>
      </c>
      <c r="Q62" s="68">
        <v>1656.4516129032259</v>
      </c>
      <c r="S62" s="9" t="str">
        <f>"MOM62"&amp;A62&amp;B62</f>
        <v>MOM62144</v>
      </c>
      <c r="W62" s="135">
        <f>IF(AND($U$46=1,'SOLAI T2D SPA'!$C$6=A62),A62,10000000000)</f>
        <v>10000000000</v>
      </c>
      <c r="X62" s="67">
        <f>IF(W62=10000000000,10000000000,IF('SOLAI T2D SPA'!$C$7='ST BLOCCO 52'!B62,'ST BLOCCO 52'!B62,10000000000))</f>
        <v>10000000000</v>
      </c>
      <c r="Y62" s="6">
        <f t="shared" ref="Y62" si="80">W62+X62</f>
        <v>20000000000</v>
      </c>
      <c r="Z62" s="4">
        <f t="shared" si="78"/>
        <v>10000000000</v>
      </c>
      <c r="AB62" s="5">
        <f>IF($X$62=10000000000,10000000000,IF('SOLAI T2D SPA'!$C$20&lt;=F62,F62,10000000000))</f>
        <v>10000000000</v>
      </c>
      <c r="AC62" s="5">
        <f>IF($X$62=10000000000,10000000000,IF('SOLAI T2D SPA'!$C$20&lt;=G62,G62,10000000000))</f>
        <v>10000000000</v>
      </c>
      <c r="AD62" s="5">
        <f>IF($X$62=10000000000,10000000000,IF('SOLAI T2D SPA'!$C$20&lt;=H62,H62,10000000000))</f>
        <v>10000000000</v>
      </c>
      <c r="AE62" s="5">
        <f>IF($X$62=10000000000,10000000000,IF('SOLAI T2D SPA'!$C$20&lt;=I62,I62,10000000000))</f>
        <v>10000000000</v>
      </c>
      <c r="AF62" s="5">
        <f>IF($X$62=10000000000,10000000000,IF('SOLAI T2D SPA'!$C$20&lt;=J62,J62,10000000000))</f>
        <v>10000000000</v>
      </c>
      <c r="AG62" s="5">
        <f>IF($X$62=10000000000,10000000000,IF('SOLAI T2D SPA'!$C$20&lt;=K62,K62,10000000000))</f>
        <v>10000000000</v>
      </c>
      <c r="AH62" s="5">
        <f>IF($X$62=10000000000,10000000000,IF('SOLAI T2D SPA'!$C$20&lt;=L62,L62,10000000000))</f>
        <v>10000000000</v>
      </c>
      <c r="AI62" s="5">
        <f>IF($X$62=10000000000,10000000000,IF('SOLAI T2D SPA'!$C$20&lt;=M62,M62,10000000000))</f>
        <v>10000000000</v>
      </c>
      <c r="AJ62" s="5">
        <f>IF($X$62=10000000000,10000000000,IF('SOLAI T2D SPA'!$C$20&lt;=N62,N62,10000000000))</f>
        <v>10000000000</v>
      </c>
      <c r="AK62" s="5">
        <f>IF($X$62=10000000000,10000000000,IF('SOLAI T2D SPA'!$C$20&lt;=O62,O62,10000000000))</f>
        <v>10000000000</v>
      </c>
      <c r="AL62" s="5">
        <f>IF($X$62=10000000000,10000000000,IF('SOLAI T2D SPA'!$C$20&lt;=P62,P62,10000000000))</f>
        <v>10000000000</v>
      </c>
      <c r="AP62" s="68">
        <v>1656.4516129032259</v>
      </c>
    </row>
    <row r="63" spans="1:51" ht="15" customHeight="1" x14ac:dyDescent="0.55000000000000004">
      <c r="A63" s="135"/>
      <c r="B63" s="65">
        <v>5</v>
      </c>
      <c r="C63" s="6">
        <f t="shared" ref="C63" si="81">A62+B63</f>
        <v>19</v>
      </c>
      <c r="D63" s="4">
        <v>251</v>
      </c>
      <c r="E63" s="4">
        <v>74</v>
      </c>
      <c r="F63" s="5">
        <v>419.56451612903226</v>
      </c>
      <c r="G63" s="5">
        <v>951.29032258064512</v>
      </c>
      <c r="H63" s="5">
        <v>1247.1935483870968</v>
      </c>
      <c r="I63" s="5">
        <v>1605.9516129032259</v>
      </c>
      <c r="J63" s="5">
        <v>2056.9032258064517</v>
      </c>
      <c r="K63" s="5">
        <v>2407.4516129032259</v>
      </c>
      <c r="L63" s="5">
        <v>2754.5483870967741</v>
      </c>
      <c r="M63" s="5">
        <v>3160.0645161290322</v>
      </c>
      <c r="N63" s="5">
        <v>3560.9677419354844</v>
      </c>
      <c r="O63" s="5">
        <v>4017</v>
      </c>
      <c r="P63" s="5">
        <v>4467.3064516129034</v>
      </c>
      <c r="Q63" s="68">
        <v>1761.2903225806451</v>
      </c>
      <c r="S63" s="9" t="str">
        <f>"MOM62"&amp;A62&amp;B63</f>
        <v>MOM62145</v>
      </c>
      <c r="W63" s="135"/>
      <c r="X63" s="67">
        <f>IF(W62=10000000000,10000000000,IF('SOLAI T2D SPA'!$C$7='ST BLOCCO 52'!B63,'ST BLOCCO 52'!B63,10000000000))</f>
        <v>10000000000</v>
      </c>
      <c r="Y63" s="6">
        <f t="shared" ref="Y63" si="82">W62+X63</f>
        <v>20000000000</v>
      </c>
      <c r="Z63" s="4">
        <f t="shared" si="78"/>
        <v>10000000000</v>
      </c>
      <c r="AB63" s="5">
        <f>IF($X$63=10000000000,10000000000,IF('SOLAI T2D SPA'!$C$20&lt;=F63,F63,10000000000))</f>
        <v>10000000000</v>
      </c>
      <c r="AC63" s="5">
        <f>IF($X$63=10000000000,10000000000,IF('SOLAI T2D SPA'!$C$20&lt;=G63,G63,10000000000))</f>
        <v>10000000000</v>
      </c>
      <c r="AD63" s="5">
        <f>IF($X$63=10000000000,10000000000,IF('SOLAI T2D SPA'!$C$20&lt;=H63,H63,10000000000))</f>
        <v>10000000000</v>
      </c>
      <c r="AE63" s="5">
        <f>IF($X$63=10000000000,10000000000,IF('SOLAI T2D SPA'!$C$20&lt;=I63,I63,10000000000))</f>
        <v>10000000000</v>
      </c>
      <c r="AF63" s="5">
        <f>IF($X$63=10000000000,10000000000,IF('SOLAI T2D SPA'!$C$20&lt;=J63,J63,10000000000))</f>
        <v>10000000000</v>
      </c>
      <c r="AG63" s="5">
        <f>IF($X$63=10000000000,10000000000,IF('SOLAI T2D SPA'!$C$20&lt;=K63,K63,10000000000))</f>
        <v>10000000000</v>
      </c>
      <c r="AH63" s="5">
        <f>IF($X$63=10000000000,10000000000,IF('SOLAI T2D SPA'!$C$20&lt;=L63,L63,10000000000))</f>
        <v>10000000000</v>
      </c>
      <c r="AI63" s="5">
        <f>IF($X$63=10000000000,10000000000,IF('SOLAI T2D SPA'!$C$20&lt;=M63,M63,10000000000))</f>
        <v>10000000000</v>
      </c>
      <c r="AJ63" s="5">
        <f>IF($X$63=10000000000,10000000000,IF('SOLAI T2D SPA'!$C$20&lt;=N63,N63,10000000000))</f>
        <v>10000000000</v>
      </c>
      <c r="AK63" s="5">
        <f>IF($X$63=10000000000,10000000000,IF('SOLAI T2D SPA'!$C$20&lt;=O63,O63,10000000000))</f>
        <v>10000000000</v>
      </c>
      <c r="AL63" s="5">
        <f>IF($X$63=10000000000,10000000000,IF('SOLAI T2D SPA'!$C$20&lt;=P63,P63,10000000000))</f>
        <v>10000000000</v>
      </c>
      <c r="AP63" s="68">
        <v>1761.2903225806451</v>
      </c>
    </row>
    <row r="64" spans="1:51" ht="15" customHeight="1" x14ac:dyDescent="0.55000000000000004">
      <c r="A64" s="135">
        <v>16</v>
      </c>
      <c r="B64" s="65">
        <v>4</v>
      </c>
      <c r="C64" s="6">
        <f t="shared" ref="C64" si="83">A64+B64</f>
        <v>20</v>
      </c>
      <c r="D64" s="4">
        <v>242</v>
      </c>
      <c r="E64" s="4"/>
      <c r="F64" s="5">
        <v>443.79032258064512</v>
      </c>
      <c r="G64" s="5">
        <v>1005.016129032258</v>
      </c>
      <c r="H64" s="5">
        <v>1316.758064516129</v>
      </c>
      <c r="I64" s="5">
        <v>1693.9032258064517</v>
      </c>
      <c r="J64" s="5">
        <v>2167.0645161290322</v>
      </c>
      <c r="K64" s="5">
        <v>2533.8225806451615</v>
      </c>
      <c r="L64" s="5">
        <v>2896.5483870967741</v>
      </c>
      <c r="M64" s="5">
        <v>3319.516129032258</v>
      </c>
      <c r="N64" s="5">
        <v>3736.5322580645161</v>
      </c>
      <c r="O64" s="5">
        <v>4210.0967741935492</v>
      </c>
      <c r="P64" s="5">
        <v>4675.7580645161288</v>
      </c>
      <c r="Q64" s="68">
        <v>1864.516129032258</v>
      </c>
      <c r="S64" s="9" t="str">
        <f>"MOM62"&amp;A64&amp;B64</f>
        <v>MOM62164</v>
      </c>
      <c r="W64" s="135">
        <f>IF(AND($U$46=1,'SOLAI T2D SPA'!$C$6=A64),A64,10000000000)</f>
        <v>10000000000</v>
      </c>
      <c r="X64" s="67">
        <f>IF(W64=10000000000,10000000000,IF('SOLAI T2D SPA'!$C$7='ST BLOCCO 52'!B64,'ST BLOCCO 52'!B64,10000000000))</f>
        <v>10000000000</v>
      </c>
      <c r="Y64" s="6">
        <f t="shared" ref="Y64" si="84">W64+X64</f>
        <v>20000000000</v>
      </c>
      <c r="Z64" s="4">
        <f t="shared" si="78"/>
        <v>10000000000</v>
      </c>
      <c r="AB64" s="5">
        <f>IF($X$64=10000000000,10000000000,IF('SOLAI T2D SPA'!$C$20&lt;=F64,F64,10000000000))</f>
        <v>10000000000</v>
      </c>
      <c r="AC64" s="5">
        <f>IF($X$64=10000000000,10000000000,IF('SOLAI T2D SPA'!$C$20&lt;=G64,G64,10000000000))</f>
        <v>10000000000</v>
      </c>
      <c r="AD64" s="5">
        <f>IF($X$64=10000000000,10000000000,IF('SOLAI T2D SPA'!$C$20&lt;=H64,H64,10000000000))</f>
        <v>10000000000</v>
      </c>
      <c r="AE64" s="5">
        <f>IF($X$64=10000000000,10000000000,IF('SOLAI T2D SPA'!$C$20&lt;=I64,I64,10000000000))</f>
        <v>10000000000</v>
      </c>
      <c r="AF64" s="5">
        <f>IF($X$64=10000000000,10000000000,IF('SOLAI T2D SPA'!$C$20&lt;=J64,J64,10000000000))</f>
        <v>10000000000</v>
      </c>
      <c r="AG64" s="5">
        <f>IF($X$64=10000000000,10000000000,IF('SOLAI T2D SPA'!$C$20&lt;=K64,K64,10000000000))</f>
        <v>10000000000</v>
      </c>
      <c r="AH64" s="5">
        <f>IF($X$64=10000000000,10000000000,IF('SOLAI T2D SPA'!$C$20&lt;=L64,L64,10000000000))</f>
        <v>10000000000</v>
      </c>
      <c r="AI64" s="5">
        <f>IF($X$64=10000000000,10000000000,IF('SOLAI T2D SPA'!$C$20&lt;=M64,M64,10000000000))</f>
        <v>10000000000</v>
      </c>
      <c r="AJ64" s="5">
        <f>IF($X$64=10000000000,10000000000,IF('SOLAI T2D SPA'!$C$20&lt;=N64,N64,10000000000))</f>
        <v>10000000000</v>
      </c>
      <c r="AK64" s="5">
        <f>IF($X$64=10000000000,10000000000,IF('SOLAI T2D SPA'!$C$20&lt;=O64,O64,10000000000))</f>
        <v>10000000000</v>
      </c>
      <c r="AL64" s="5">
        <f>IF($X$64=10000000000,10000000000,IF('SOLAI T2D SPA'!$C$20&lt;=P64,P64,10000000000))</f>
        <v>10000000000</v>
      </c>
      <c r="AP64" s="68">
        <v>1864.516129032258</v>
      </c>
    </row>
    <row r="65" spans="1:64" ht="15" customHeight="1" x14ac:dyDescent="0.55000000000000004">
      <c r="A65" s="135"/>
      <c r="B65" s="65">
        <v>5</v>
      </c>
      <c r="C65" s="6">
        <f t="shared" ref="C65" si="85">A64+B65</f>
        <v>21</v>
      </c>
      <c r="D65" s="4">
        <v>267</v>
      </c>
      <c r="E65" s="4">
        <v>77</v>
      </c>
      <c r="F65" s="5">
        <v>469.06451612903226</v>
      </c>
      <c r="G65" s="5">
        <v>1063.8709677419356</v>
      </c>
      <c r="H65" s="5">
        <v>1395.6774193548388</v>
      </c>
      <c r="I65" s="5">
        <v>1798</v>
      </c>
      <c r="J65" s="5">
        <v>2304.7419354838712</v>
      </c>
      <c r="K65" s="5">
        <v>2699.3064516129029</v>
      </c>
      <c r="L65" s="5">
        <v>3089.7580645161293</v>
      </c>
      <c r="M65" s="5">
        <v>3546.9677419354839</v>
      </c>
      <c r="N65" s="5">
        <v>3999.5483870967737</v>
      </c>
      <c r="O65" s="5">
        <v>4514.7741935483873</v>
      </c>
      <c r="P65" s="5">
        <v>5024.3064516129034</v>
      </c>
      <c r="Q65" s="68">
        <v>1967.741935483871</v>
      </c>
      <c r="S65" s="9" t="str">
        <f>"MOM62"&amp;A64&amp;B65</f>
        <v>MOM62165</v>
      </c>
      <c r="W65" s="135"/>
      <c r="X65" s="67">
        <f>IF(W64=10000000000,10000000000,IF('SOLAI T2D SPA'!$C$7='ST BLOCCO 52'!B65,'ST BLOCCO 52'!B65,10000000000))</f>
        <v>10000000000</v>
      </c>
      <c r="Y65" s="6">
        <f t="shared" ref="Y65" si="86">W64+X65</f>
        <v>20000000000</v>
      </c>
      <c r="Z65" s="4">
        <f t="shared" si="78"/>
        <v>10000000000</v>
      </c>
      <c r="AB65" s="5">
        <f>IF($X$65=10000000000,10000000000,IF('SOLAI T2D SPA'!$C$20&lt;=F65,F65,10000000000))</f>
        <v>10000000000</v>
      </c>
      <c r="AC65" s="5">
        <f>IF($X$65=10000000000,10000000000,IF('SOLAI T2D SPA'!$C$20&lt;=G65,G65,10000000000))</f>
        <v>10000000000</v>
      </c>
      <c r="AD65" s="5">
        <f>IF($X$65=10000000000,10000000000,IF('SOLAI T2D SPA'!$C$20&lt;=H65,H65,10000000000))</f>
        <v>10000000000</v>
      </c>
      <c r="AE65" s="5">
        <f>IF($X$65=10000000000,10000000000,IF('SOLAI T2D SPA'!$C$20&lt;=I65,I65,10000000000))</f>
        <v>10000000000</v>
      </c>
      <c r="AF65" s="5">
        <f>IF($X$65=10000000000,10000000000,IF('SOLAI T2D SPA'!$C$20&lt;=J65,J65,10000000000))</f>
        <v>10000000000</v>
      </c>
      <c r="AG65" s="5">
        <f>IF($X$65=10000000000,10000000000,IF('SOLAI T2D SPA'!$C$20&lt;=K65,K65,10000000000))</f>
        <v>10000000000</v>
      </c>
      <c r="AH65" s="5">
        <f>IF($X$65=10000000000,10000000000,IF('SOLAI T2D SPA'!$C$20&lt;=L65,L65,10000000000))</f>
        <v>10000000000</v>
      </c>
      <c r="AI65" s="5">
        <f>IF($X$65=10000000000,10000000000,IF('SOLAI T2D SPA'!$C$20&lt;=M65,M65,10000000000))</f>
        <v>10000000000</v>
      </c>
      <c r="AJ65" s="5">
        <f>IF($X$65=10000000000,10000000000,IF('SOLAI T2D SPA'!$C$20&lt;=N65,N65,10000000000))</f>
        <v>10000000000</v>
      </c>
      <c r="AK65" s="5">
        <f>IF($X$65=10000000000,10000000000,IF('SOLAI T2D SPA'!$C$20&lt;=O65,O65,10000000000))</f>
        <v>10000000000</v>
      </c>
      <c r="AL65" s="5">
        <f>IF($X$65=10000000000,10000000000,IF('SOLAI T2D SPA'!$C$20&lt;=P65,P65,10000000000))</f>
        <v>10000000000</v>
      </c>
      <c r="AP65" s="68">
        <v>1967.741935483871</v>
      </c>
    </row>
    <row r="66" spans="1:64" ht="15" customHeight="1" x14ac:dyDescent="0.55000000000000004">
      <c r="A66" s="135">
        <v>18</v>
      </c>
      <c r="B66" s="65">
        <v>4</v>
      </c>
      <c r="C66" s="6">
        <f t="shared" ref="C66" si="87">A66+B66</f>
        <v>22</v>
      </c>
      <c r="D66" s="4">
        <v>256</v>
      </c>
      <c r="E66" s="4"/>
      <c r="F66" s="5">
        <v>493.22580645161293</v>
      </c>
      <c r="G66" s="5">
        <v>1117.758064516129</v>
      </c>
      <c r="H66" s="5">
        <v>1465.0806451612905</v>
      </c>
      <c r="I66" s="5">
        <v>1886.1451612903227</v>
      </c>
      <c r="J66" s="5">
        <v>2415</v>
      </c>
      <c r="K66" s="5">
        <v>2825.6451612903229</v>
      </c>
      <c r="L66" s="5">
        <v>3231.5483870967741</v>
      </c>
      <c r="M66" s="5">
        <v>3705.8870967741937</v>
      </c>
      <c r="N66" s="5">
        <v>4174.2096774193551</v>
      </c>
      <c r="O66" s="5">
        <v>4707.5161290322576</v>
      </c>
      <c r="P66" s="5">
        <v>5232.9516129032254</v>
      </c>
      <c r="Q66" s="68">
        <v>2070.9677419354839</v>
      </c>
      <c r="S66" s="9" t="str">
        <f>"MOM62"&amp;A66&amp;B66</f>
        <v>MOM62184</v>
      </c>
      <c r="W66" s="135">
        <f>IF(AND($U$46=1,'SOLAI T2D SPA'!$C$6=A66),A66,10000000000)</f>
        <v>10000000000</v>
      </c>
      <c r="X66" s="67">
        <f>IF(W66=10000000000,10000000000,IF('SOLAI T2D SPA'!$C$7='ST BLOCCO 52'!B66,'ST BLOCCO 52'!B66,10000000000))</f>
        <v>10000000000</v>
      </c>
      <c r="Y66" s="6">
        <f t="shared" ref="Y66" si="88">W66+X66</f>
        <v>20000000000</v>
      </c>
      <c r="Z66" s="4">
        <f t="shared" si="78"/>
        <v>10000000000</v>
      </c>
      <c r="AB66" s="5">
        <f>IF($X$66=10000000000,10000000000,IF('SOLAI T2D SPA'!$C$20&lt;=F66,F66,10000000000))</f>
        <v>10000000000</v>
      </c>
      <c r="AC66" s="5">
        <f>IF($X$66=10000000000,10000000000,IF('SOLAI T2D SPA'!$C$20&lt;=G66,G66,10000000000))</f>
        <v>10000000000</v>
      </c>
      <c r="AD66" s="5">
        <f>IF($X$66=10000000000,10000000000,IF('SOLAI T2D SPA'!$C$20&lt;=H66,H66,10000000000))</f>
        <v>10000000000</v>
      </c>
      <c r="AE66" s="5">
        <f>IF($X$66=10000000000,10000000000,IF('SOLAI T2D SPA'!$C$20&lt;=I66,I66,10000000000))</f>
        <v>10000000000</v>
      </c>
      <c r="AF66" s="5">
        <f>IF($X$66=10000000000,10000000000,IF('SOLAI T2D SPA'!$C$20&lt;=J66,J66,10000000000))</f>
        <v>10000000000</v>
      </c>
      <c r="AG66" s="5">
        <f>IF($X$66=10000000000,10000000000,IF('SOLAI T2D SPA'!$C$20&lt;=K66,K66,10000000000))</f>
        <v>10000000000</v>
      </c>
      <c r="AH66" s="5">
        <f>IF($X$66=10000000000,10000000000,IF('SOLAI T2D SPA'!$C$20&lt;=L66,L66,10000000000))</f>
        <v>10000000000</v>
      </c>
      <c r="AI66" s="5">
        <f>IF($X$66=10000000000,10000000000,IF('SOLAI T2D SPA'!$C$20&lt;=M66,M66,10000000000))</f>
        <v>10000000000</v>
      </c>
      <c r="AJ66" s="5">
        <f>IF($X$66=10000000000,10000000000,IF('SOLAI T2D SPA'!$C$20&lt;=N66,N66,10000000000))</f>
        <v>10000000000</v>
      </c>
      <c r="AK66" s="5">
        <f>IF($X$66=10000000000,10000000000,IF('SOLAI T2D SPA'!$C$20&lt;=O66,O66,10000000000))</f>
        <v>10000000000</v>
      </c>
      <c r="AL66" s="5">
        <f>IF($X$66=10000000000,10000000000,IF('SOLAI T2D SPA'!$C$20&lt;=P66,P66,10000000000))</f>
        <v>10000000000</v>
      </c>
      <c r="AP66" s="68">
        <v>2070.9677419354839</v>
      </c>
    </row>
    <row r="67" spans="1:64" ht="15" customHeight="1" x14ac:dyDescent="0.55000000000000004">
      <c r="A67" s="135"/>
      <c r="B67" s="65">
        <v>5</v>
      </c>
      <c r="C67" s="6">
        <f t="shared" ref="C67" si="89">A66+B67</f>
        <v>23</v>
      </c>
      <c r="D67" s="4">
        <v>281</v>
      </c>
      <c r="E67" s="4">
        <v>80</v>
      </c>
      <c r="F67" s="5">
        <v>518.45161290322585</v>
      </c>
      <c r="G67" s="5">
        <v>1176.6451612903224</v>
      </c>
      <c r="H67" s="5">
        <v>1544.016129032258</v>
      </c>
      <c r="I67" s="5">
        <v>1990.0806451612902</v>
      </c>
      <c r="J67" s="5">
        <v>2552.8387096774195</v>
      </c>
      <c r="K67" s="5">
        <v>2990.6290322580644</v>
      </c>
      <c r="L67" s="5">
        <v>3424.6935483870966</v>
      </c>
      <c r="M67" s="5">
        <v>3933.6290322580644</v>
      </c>
      <c r="N67" s="5">
        <v>4437.5</v>
      </c>
      <c r="O67" s="5">
        <v>5013.0161290322585</v>
      </c>
      <c r="P67" s="5">
        <v>5581.822580645161</v>
      </c>
      <c r="Q67" s="68">
        <v>2135.483870967742</v>
      </c>
      <c r="S67" s="9" t="str">
        <f>"MOM62"&amp;A66&amp;B67</f>
        <v>MOM62185</v>
      </c>
      <c r="W67" s="135"/>
      <c r="X67" s="67">
        <f>IF(W66=10000000000,10000000000,IF('SOLAI T2D SPA'!$C$7='ST BLOCCO 52'!B67,'ST BLOCCO 52'!B67,10000000000))</f>
        <v>10000000000</v>
      </c>
      <c r="Y67" s="6">
        <f t="shared" ref="Y67" si="90">W66+X67</f>
        <v>20000000000</v>
      </c>
      <c r="Z67" s="4">
        <f t="shared" si="78"/>
        <v>10000000000</v>
      </c>
      <c r="AB67" s="5">
        <f>IF($X$67=10000000000,10000000000,IF('SOLAI T2D SPA'!$C$20&lt;=F67,F67,10000000000))</f>
        <v>10000000000</v>
      </c>
      <c r="AC67" s="5">
        <f>IF($X$67=10000000000,10000000000,IF('SOLAI T2D SPA'!$C$20&lt;=G67,G67,10000000000))</f>
        <v>10000000000</v>
      </c>
      <c r="AD67" s="5">
        <f>IF($X$67=10000000000,10000000000,IF('SOLAI T2D SPA'!$C$20&lt;=H67,H67,10000000000))</f>
        <v>10000000000</v>
      </c>
      <c r="AE67" s="5">
        <f>IF($X$67=10000000000,10000000000,IF('SOLAI T2D SPA'!$C$20&lt;=I67,I67,10000000000))</f>
        <v>10000000000</v>
      </c>
      <c r="AF67" s="5">
        <f>IF($X$67=10000000000,10000000000,IF('SOLAI T2D SPA'!$C$20&lt;=J67,J67,10000000000))</f>
        <v>10000000000</v>
      </c>
      <c r="AG67" s="5">
        <f>IF($X$67=10000000000,10000000000,IF('SOLAI T2D SPA'!$C$20&lt;=K67,K67,10000000000))</f>
        <v>10000000000</v>
      </c>
      <c r="AH67" s="5">
        <f>IF($X$67=10000000000,10000000000,IF('SOLAI T2D SPA'!$C$20&lt;=L67,L67,10000000000))</f>
        <v>10000000000</v>
      </c>
      <c r="AI67" s="5">
        <f>IF($X$67=10000000000,10000000000,IF('SOLAI T2D SPA'!$C$20&lt;=M67,M67,10000000000))</f>
        <v>10000000000</v>
      </c>
      <c r="AJ67" s="5">
        <f>IF($X$67=10000000000,10000000000,IF('SOLAI T2D SPA'!$C$20&lt;=N67,N67,10000000000))</f>
        <v>10000000000</v>
      </c>
      <c r="AK67" s="5">
        <f>IF($X$67=10000000000,10000000000,IF('SOLAI T2D SPA'!$C$20&lt;=O67,O67,10000000000))</f>
        <v>10000000000</v>
      </c>
      <c r="AL67" s="5">
        <f>IF($X$67=10000000000,10000000000,IF('SOLAI T2D SPA'!$C$20&lt;=P67,P67,10000000000))</f>
        <v>10000000000</v>
      </c>
      <c r="AP67" s="68">
        <v>2135.483870967742</v>
      </c>
    </row>
    <row r="68" spans="1:64" ht="15" customHeight="1" x14ac:dyDescent="0.55000000000000004">
      <c r="A68" s="135">
        <v>20</v>
      </c>
      <c r="B68" s="65">
        <v>4</v>
      </c>
      <c r="C68" s="6">
        <f t="shared" ref="C68" si="91">A68+B68</f>
        <v>24</v>
      </c>
      <c r="D68" s="4">
        <v>274</v>
      </c>
      <c r="E68" s="4"/>
      <c r="F68" s="5">
        <v>542.69354838709683</v>
      </c>
      <c r="G68" s="5">
        <v>1230.5967741935485</v>
      </c>
      <c r="H68" s="5">
        <v>1613.6774193548388</v>
      </c>
      <c r="I68" s="5">
        <v>2078.0806451612902</v>
      </c>
      <c r="J68" s="5">
        <v>2662.7258064516132</v>
      </c>
      <c r="K68" s="5">
        <v>3116.7741935483873</v>
      </c>
      <c r="L68" s="5">
        <v>3566.8064516129034</v>
      </c>
      <c r="M68" s="5">
        <v>4092.6129032258068</v>
      </c>
      <c r="N68" s="5">
        <v>4612.8870967741932</v>
      </c>
      <c r="O68" s="5">
        <v>5205.1612903225805</v>
      </c>
      <c r="P68" s="5">
        <v>5789.5161290322585</v>
      </c>
      <c r="Q68" s="68">
        <v>2200</v>
      </c>
      <c r="S68" s="9" t="str">
        <f>"MOM62"&amp;A68&amp;B68</f>
        <v>MOM62204</v>
      </c>
      <c r="W68" s="135">
        <f>IF(AND($U$46=1,'SOLAI T2D SPA'!$C$6=A68),A68,10000000000)</f>
        <v>10000000000</v>
      </c>
      <c r="X68" s="67">
        <f>IF(W68=10000000000,10000000000,IF('SOLAI T2D SPA'!$C$7='ST BLOCCO 52'!B68,'ST BLOCCO 52'!B68,10000000000))</f>
        <v>10000000000</v>
      </c>
      <c r="Y68" s="6">
        <f t="shared" ref="Y68" si="92">W68+X68</f>
        <v>20000000000</v>
      </c>
      <c r="Z68" s="4">
        <f t="shared" si="78"/>
        <v>10000000000</v>
      </c>
      <c r="AB68" s="5">
        <f>IF($X$68=10000000000,10000000000,IF('SOLAI T2D SPA'!$C$20&lt;=F68,F68,10000000000))</f>
        <v>10000000000</v>
      </c>
      <c r="AC68" s="5">
        <f>IF($X$68=10000000000,10000000000,IF('SOLAI T2D SPA'!$C$20&lt;=G68,G68,10000000000))</f>
        <v>10000000000</v>
      </c>
      <c r="AD68" s="5">
        <f>IF($X$68=10000000000,10000000000,IF('SOLAI T2D SPA'!$C$20&lt;=H68,H68,10000000000))</f>
        <v>10000000000</v>
      </c>
      <c r="AE68" s="5">
        <f>IF($X$68=10000000000,10000000000,IF('SOLAI T2D SPA'!$C$20&lt;=I68,I68,10000000000))</f>
        <v>10000000000</v>
      </c>
      <c r="AF68" s="5">
        <f>IF($X$68=10000000000,10000000000,IF('SOLAI T2D SPA'!$C$20&lt;=J68,J68,10000000000))</f>
        <v>10000000000</v>
      </c>
      <c r="AG68" s="5">
        <f>IF($X$68=10000000000,10000000000,IF('SOLAI T2D SPA'!$C$20&lt;=K68,K68,10000000000))</f>
        <v>10000000000</v>
      </c>
      <c r="AH68" s="5">
        <f>IF($X$68=10000000000,10000000000,IF('SOLAI T2D SPA'!$C$20&lt;=L68,L68,10000000000))</f>
        <v>10000000000</v>
      </c>
      <c r="AI68" s="5">
        <f>IF($X$68=10000000000,10000000000,IF('SOLAI T2D SPA'!$C$20&lt;=M68,M68,10000000000))</f>
        <v>10000000000</v>
      </c>
      <c r="AJ68" s="5">
        <f>IF($X$68=10000000000,10000000000,IF('SOLAI T2D SPA'!$C$20&lt;=N68,N68,10000000000))</f>
        <v>10000000000</v>
      </c>
      <c r="AK68" s="5">
        <f>IF($X$68=10000000000,10000000000,IF('SOLAI T2D SPA'!$C$20&lt;=O68,O68,10000000000))</f>
        <v>10000000000</v>
      </c>
      <c r="AL68" s="5">
        <f>IF($X$68=10000000000,10000000000,IF('SOLAI T2D SPA'!$C$20&lt;=P68,P68,10000000000))</f>
        <v>10000000000</v>
      </c>
      <c r="AP68" s="68">
        <v>2200</v>
      </c>
    </row>
    <row r="69" spans="1:64" ht="15" customHeight="1" x14ac:dyDescent="0.55000000000000004">
      <c r="A69" s="135"/>
      <c r="B69" s="65">
        <v>5</v>
      </c>
      <c r="C69" s="6">
        <f t="shared" ref="C69" si="93">A68+B69</f>
        <v>25</v>
      </c>
      <c r="D69" s="4">
        <v>299</v>
      </c>
      <c r="E69" s="4">
        <v>84</v>
      </c>
      <c r="F69" s="5">
        <v>567.88709677419354</v>
      </c>
      <c r="G69" s="5">
        <v>1289.4354838709678</v>
      </c>
      <c r="H69" s="5">
        <v>1692.5645161290324</v>
      </c>
      <c r="I69" s="5">
        <v>2181.9354838709678</v>
      </c>
      <c r="J69" s="5">
        <v>2800.3709677419356</v>
      </c>
      <c r="K69" s="5">
        <v>3281.8709677419356</v>
      </c>
      <c r="L69" s="5">
        <v>3759.838709677419</v>
      </c>
      <c r="M69" s="5">
        <v>4319.9677419354839</v>
      </c>
      <c r="N69" s="5">
        <v>4875.4838709677424</v>
      </c>
      <c r="O69" s="5">
        <v>5510.1290322580653</v>
      </c>
      <c r="P69" s="5">
        <v>6138.7903225806458</v>
      </c>
      <c r="Q69" s="68">
        <v>2262.9032258064517</v>
      </c>
      <c r="S69" s="9" t="str">
        <f>"MOM62"&amp;A68&amp;B69</f>
        <v>MOM62205</v>
      </c>
      <c r="W69" s="135"/>
      <c r="X69" s="67">
        <f>IF(W68=10000000000,10000000000,IF('SOLAI T2D SPA'!$C$7='ST BLOCCO 52'!B69,'ST BLOCCO 52'!B69,10000000000))</f>
        <v>10000000000</v>
      </c>
      <c r="Y69" s="6">
        <f t="shared" ref="Y69" si="94">W68+X69</f>
        <v>20000000000</v>
      </c>
      <c r="Z69" s="4">
        <f t="shared" si="78"/>
        <v>10000000000</v>
      </c>
      <c r="AB69" s="5">
        <f>IF($X$69=10000000000,10000000000,IF('SOLAI T2D SPA'!$C$20&lt;=F69,F69,10000000000))</f>
        <v>10000000000</v>
      </c>
      <c r="AC69" s="5">
        <f>IF($X$69=10000000000,10000000000,IF('SOLAI T2D SPA'!$C$20&lt;=G69,G69,10000000000))</f>
        <v>10000000000</v>
      </c>
      <c r="AD69" s="5">
        <f>IF($X$69=10000000000,10000000000,IF('SOLAI T2D SPA'!$C$20&lt;=H69,H69,10000000000))</f>
        <v>10000000000</v>
      </c>
      <c r="AE69" s="5">
        <f>IF($X$69=10000000000,10000000000,IF('SOLAI T2D SPA'!$C$20&lt;=I69,I69,10000000000))</f>
        <v>10000000000</v>
      </c>
      <c r="AF69" s="5">
        <f>IF($X$69=10000000000,10000000000,IF('SOLAI T2D SPA'!$C$20&lt;=J69,J69,10000000000))</f>
        <v>10000000000</v>
      </c>
      <c r="AG69" s="5">
        <f>IF($X$69=10000000000,10000000000,IF('SOLAI T2D SPA'!$C$20&lt;=K69,K69,10000000000))</f>
        <v>10000000000</v>
      </c>
      <c r="AH69" s="5">
        <f>IF($X$69=10000000000,10000000000,IF('SOLAI T2D SPA'!$C$20&lt;=L69,L69,10000000000))</f>
        <v>10000000000</v>
      </c>
      <c r="AI69" s="5">
        <f>IF($X$69=10000000000,10000000000,IF('SOLAI T2D SPA'!$C$20&lt;=M69,M69,10000000000))</f>
        <v>10000000000</v>
      </c>
      <c r="AJ69" s="5">
        <f>IF($X$69=10000000000,10000000000,IF('SOLAI T2D SPA'!$C$20&lt;=N69,N69,10000000000))</f>
        <v>10000000000</v>
      </c>
      <c r="AK69" s="5">
        <f>IF($X$69=10000000000,10000000000,IF('SOLAI T2D SPA'!$C$20&lt;=O69,O69,10000000000))</f>
        <v>10000000000</v>
      </c>
      <c r="AL69" s="5">
        <f>IF($X$69=10000000000,10000000000,IF('SOLAI T2D SPA'!$C$20&lt;=P69,P69,10000000000))</f>
        <v>10000000000</v>
      </c>
      <c r="AP69" s="68">
        <v>2262.9032258064517</v>
      </c>
      <c r="AZ69" s="64" t="s">
        <v>109</v>
      </c>
      <c r="BA69" s="64" t="s">
        <v>110</v>
      </c>
      <c r="BB69" s="64" t="s">
        <v>111</v>
      </c>
      <c r="BC69" s="64" t="s">
        <v>112</v>
      </c>
      <c r="BD69" s="64" t="s">
        <v>113</v>
      </c>
      <c r="BE69" s="64" t="s">
        <v>114</v>
      </c>
      <c r="BF69" s="64" t="s">
        <v>115</v>
      </c>
      <c r="BG69" s="64" t="s">
        <v>116</v>
      </c>
      <c r="BH69" s="64" t="s">
        <v>117</v>
      </c>
      <c r="BI69" s="64" t="s">
        <v>118</v>
      </c>
      <c r="BJ69" s="64" t="s">
        <v>119</v>
      </c>
      <c r="BK69" s="64" t="s">
        <v>120</v>
      </c>
    </row>
    <row r="70" spans="1:64" ht="15" customHeight="1" x14ac:dyDescent="0.55000000000000004">
      <c r="A70" s="135">
        <v>25</v>
      </c>
      <c r="B70" s="65">
        <v>4</v>
      </c>
      <c r="C70" s="6">
        <f t="shared" ref="C70" si="95">A70+B70</f>
        <v>29</v>
      </c>
      <c r="D70" s="4">
        <v>311</v>
      </c>
      <c r="E70" s="4"/>
      <c r="F70" s="5">
        <v>666.33870967741939</v>
      </c>
      <c r="G70" s="5">
        <v>1512.5483870967741</v>
      </c>
      <c r="H70" s="5">
        <v>1984.7903225806451</v>
      </c>
      <c r="I70" s="5">
        <v>2558.2903225806454</v>
      </c>
      <c r="J70" s="5">
        <v>3282.3548387096776</v>
      </c>
      <c r="K70" s="5">
        <v>3845.4838709677415</v>
      </c>
      <c r="L70" s="5">
        <v>4404.5</v>
      </c>
      <c r="M70" s="5">
        <v>5059.2903225806458</v>
      </c>
      <c r="N70" s="5">
        <v>5708.0645161290322</v>
      </c>
      <c r="O70" s="5">
        <v>6449.5</v>
      </c>
      <c r="P70" s="5">
        <v>7182.354838709678</v>
      </c>
      <c r="Q70" s="68">
        <v>2509.6774193548385</v>
      </c>
      <c r="S70" s="9" t="str">
        <f>"MOM62"&amp;A70&amp;B70</f>
        <v>MOM62254</v>
      </c>
      <c r="W70" s="135">
        <f>IF(AND($U$46=1,'SOLAI T2D SPA'!$C$6=A70),A70,10000000000)</f>
        <v>10000000000</v>
      </c>
      <c r="X70" s="67">
        <f>IF(W70=10000000000,10000000000,IF('SOLAI T2D SPA'!$C$7='ST BLOCCO 52'!B70,'ST BLOCCO 52'!B70,10000000000))</f>
        <v>10000000000</v>
      </c>
      <c r="Y70" s="6">
        <f t="shared" ref="Y70" si="96">W70+X70</f>
        <v>20000000000</v>
      </c>
      <c r="Z70" s="4">
        <f t="shared" si="78"/>
        <v>10000000000</v>
      </c>
      <c r="AB70" s="5">
        <f>IF($X$70=10000000000,10000000000,IF('SOLAI T2D SPA'!$C$20&lt;=F70,F70,10000000000))</f>
        <v>10000000000</v>
      </c>
      <c r="AC70" s="5">
        <f>IF($X$70=10000000000,10000000000,IF('SOLAI T2D SPA'!$C$20&lt;=G70,G70,10000000000))</f>
        <v>10000000000</v>
      </c>
      <c r="AD70" s="5">
        <f>IF($X$70=10000000000,10000000000,IF('SOLAI T2D SPA'!$C$20&lt;=H70,H70,10000000000))</f>
        <v>10000000000</v>
      </c>
      <c r="AE70" s="5">
        <f>IF($X$70=10000000000,10000000000,IF('SOLAI T2D SPA'!$C$20&lt;=I70,I70,10000000000))</f>
        <v>10000000000</v>
      </c>
      <c r="AF70" s="5">
        <f>IF($X$70=10000000000,10000000000,IF('SOLAI T2D SPA'!$C$20&lt;=J70,J70,10000000000))</f>
        <v>10000000000</v>
      </c>
      <c r="AG70" s="5">
        <f>IF($X$70=10000000000,10000000000,IF('SOLAI T2D SPA'!$C$20&lt;=K70,K70,10000000000))</f>
        <v>10000000000</v>
      </c>
      <c r="AH70" s="5">
        <f>IF($X$70=10000000000,10000000000,IF('SOLAI T2D SPA'!$C$20&lt;=L70,L70,10000000000))</f>
        <v>10000000000</v>
      </c>
      <c r="AI70" s="5">
        <f>IF($X$70=10000000000,10000000000,IF('SOLAI T2D SPA'!$C$20&lt;=M70,M70,10000000000))</f>
        <v>10000000000</v>
      </c>
      <c r="AJ70" s="5">
        <f>IF($X$70=10000000000,10000000000,IF('SOLAI T2D SPA'!$C$20&lt;=N70,N70,10000000000))</f>
        <v>10000000000</v>
      </c>
      <c r="AK70" s="5">
        <f>IF($X$70=10000000000,10000000000,IF('SOLAI T2D SPA'!$C$20&lt;=O70,O70,10000000000))</f>
        <v>10000000000</v>
      </c>
      <c r="AL70" s="5">
        <f>IF($X$70=10000000000,10000000000,IF('SOLAI T2D SPA'!$C$20&lt;=P70,P70,10000000000))</f>
        <v>10000000000</v>
      </c>
      <c r="AP70" s="68">
        <v>2509.6774193548385</v>
      </c>
    </row>
    <row r="71" spans="1:64" ht="15" customHeight="1" thickBot="1" x14ac:dyDescent="0.6">
      <c r="A71" s="135"/>
      <c r="B71" s="65">
        <v>5</v>
      </c>
      <c r="C71" s="6">
        <f t="shared" ref="C71" si="97">A70+B71</f>
        <v>30</v>
      </c>
      <c r="D71" s="4">
        <v>336</v>
      </c>
      <c r="E71" s="4">
        <v>96</v>
      </c>
      <c r="F71" s="5">
        <v>691.51612903225805</v>
      </c>
      <c r="G71" s="5">
        <v>1571.2096774193549</v>
      </c>
      <c r="H71" s="5">
        <v>2063.2419354838712</v>
      </c>
      <c r="I71" s="5">
        <v>2662.1935483870966</v>
      </c>
      <c r="J71" s="5">
        <v>3419.0322580645166</v>
      </c>
      <c r="K71" s="5">
        <v>4009.8548387096776</v>
      </c>
      <c r="L71" s="5">
        <v>4597.7096774193551</v>
      </c>
      <c r="M71" s="5">
        <v>5286.6290322580644</v>
      </c>
      <c r="N71" s="5">
        <v>5970.9354838709678</v>
      </c>
      <c r="O71" s="5">
        <v>6754.7741935483873</v>
      </c>
      <c r="P71" s="5">
        <v>7531.9516129032263</v>
      </c>
      <c r="Q71" s="68">
        <v>2569.3548387096776</v>
      </c>
      <c r="S71" s="9" t="str">
        <f>"MOM62"&amp;A70&amp;B71</f>
        <v>MOM62255</v>
      </c>
      <c r="W71" s="135"/>
      <c r="X71" s="67">
        <f>IF(W70=10000000000,10000000000,IF('SOLAI T2D SPA'!$C$7='ST BLOCCO 52'!B71,'ST BLOCCO 52'!B71,10000000000))</f>
        <v>10000000000</v>
      </c>
      <c r="Y71" s="6">
        <f t="shared" ref="Y71" si="98">W70+X71</f>
        <v>20000000000</v>
      </c>
      <c r="Z71" s="4">
        <f t="shared" si="78"/>
        <v>10000000000</v>
      </c>
      <c r="AB71" s="5">
        <f>IF($X$71=10000000000,10000000000,IF('SOLAI T2D SPA'!$C$20&lt;=F71,F71,10000000000))</f>
        <v>10000000000</v>
      </c>
      <c r="AC71" s="5">
        <f>IF($X$71=10000000000,10000000000,IF('SOLAI T2D SPA'!$C$20&lt;=G71,G71,10000000000))</f>
        <v>10000000000</v>
      </c>
      <c r="AD71" s="5">
        <f>IF($X$71=10000000000,10000000000,IF('SOLAI T2D SPA'!$C$20&lt;=H71,H71,10000000000))</f>
        <v>10000000000</v>
      </c>
      <c r="AE71" s="5">
        <f>IF($X$71=10000000000,10000000000,IF('SOLAI T2D SPA'!$C$20&lt;=I71,I71,10000000000))</f>
        <v>10000000000</v>
      </c>
      <c r="AF71" s="5">
        <f>IF($X$71=10000000000,10000000000,IF('SOLAI T2D SPA'!$C$20&lt;=J71,J71,10000000000))</f>
        <v>10000000000</v>
      </c>
      <c r="AG71" s="5">
        <f>IF($X$71=10000000000,10000000000,IF('SOLAI T2D SPA'!$C$20&lt;=K71,K71,10000000000))</f>
        <v>10000000000</v>
      </c>
      <c r="AH71" s="5">
        <f>IF($X$71=10000000000,10000000000,IF('SOLAI T2D SPA'!$C$20&lt;=L71,L71,10000000000))</f>
        <v>10000000000</v>
      </c>
      <c r="AI71" s="5">
        <f>IF($X$71=10000000000,10000000000,IF('SOLAI T2D SPA'!$C$20&lt;=M71,M71,10000000000))</f>
        <v>10000000000</v>
      </c>
      <c r="AJ71" s="5">
        <f>IF($X$71=10000000000,10000000000,IF('SOLAI T2D SPA'!$C$20&lt;=N71,N71,10000000000))</f>
        <v>10000000000</v>
      </c>
      <c r="AK71" s="5">
        <f>IF($X$71=10000000000,10000000000,IF('SOLAI T2D SPA'!$C$20&lt;=O71,O71,10000000000))</f>
        <v>10000000000</v>
      </c>
      <c r="AL71" s="5">
        <f>IF($X$71=10000000000,10000000000,IF('SOLAI T2D SPA'!$C$20&lt;=P71,P71,10000000000))</f>
        <v>10000000000</v>
      </c>
      <c r="AP71" s="68">
        <v>2569.3548387096776</v>
      </c>
      <c r="AZ71" s="76" t="str">
        <f>IF(AND(AZ88&lt;800000000,AZ88=$BL$88),AZ69,"")</f>
        <v/>
      </c>
      <c r="BA71" s="76" t="str">
        <f t="shared" ref="BA71:BK71" si="99">IF(AND(BA88&lt;800000000,BA88=$BL$88),BA69,"")</f>
        <v/>
      </c>
      <c r="BB71" s="76" t="str">
        <f t="shared" si="99"/>
        <v/>
      </c>
      <c r="BC71" s="76" t="str">
        <f t="shared" si="99"/>
        <v/>
      </c>
      <c r="BD71" s="76" t="str">
        <f t="shared" si="99"/>
        <v/>
      </c>
      <c r="BE71" s="76" t="str">
        <f t="shared" si="99"/>
        <v/>
      </c>
      <c r="BF71" s="76" t="str">
        <f t="shared" si="99"/>
        <v/>
      </c>
      <c r="BG71" s="76" t="str">
        <f t="shared" si="99"/>
        <v/>
      </c>
      <c r="BH71" s="76" t="str">
        <f t="shared" si="99"/>
        <v/>
      </c>
      <c r="BI71" s="76" t="str">
        <f t="shared" si="99"/>
        <v/>
      </c>
      <c r="BJ71" s="76" t="str">
        <f t="shared" si="99"/>
        <v/>
      </c>
      <c r="BK71" s="76" t="str">
        <f t="shared" si="99"/>
        <v/>
      </c>
      <c r="BL71" s="77" t="str">
        <f>AZ71&amp;BA71&amp;BB71&amp;BC71&amp;BD71&amp;BE71&amp;BF71&amp;BG71&amp;BH71&amp;BI71&amp;BJ71&amp;BK71</f>
        <v/>
      </c>
    </row>
    <row r="72" spans="1:64" ht="15" customHeight="1" thickBot="1" x14ac:dyDescent="0.6">
      <c r="W72" s="26">
        <f t="shared" ref="W72:Z72" si="100">MIN(W60:W71)</f>
        <v>10000000000</v>
      </c>
      <c r="X72" s="26">
        <f t="shared" si="100"/>
        <v>10000000000</v>
      </c>
      <c r="Y72" s="26">
        <f t="shared" si="100"/>
        <v>20000000000</v>
      </c>
      <c r="Z72" s="26">
        <f t="shared" si="100"/>
        <v>10000000000</v>
      </c>
      <c r="AB72" s="26">
        <f>MIN(AB60:AB71)</f>
        <v>10000000000</v>
      </c>
      <c r="AC72" s="26">
        <f t="shared" ref="AC72:AL72" si="101">MIN(AC60:AC71)</f>
        <v>10000000000</v>
      </c>
      <c r="AD72" s="26">
        <f t="shared" si="101"/>
        <v>10000000000</v>
      </c>
      <c r="AE72" s="26">
        <f t="shared" si="101"/>
        <v>10000000000</v>
      </c>
      <c r="AF72" s="26">
        <f t="shared" si="101"/>
        <v>10000000000</v>
      </c>
      <c r="AG72" s="26">
        <f t="shared" si="101"/>
        <v>10000000000</v>
      </c>
      <c r="AH72" s="26">
        <f t="shared" si="101"/>
        <v>10000000000</v>
      </c>
      <c r="AI72" s="26">
        <f t="shared" si="101"/>
        <v>10000000000</v>
      </c>
      <c r="AJ72" s="26">
        <f t="shared" si="101"/>
        <v>10000000000</v>
      </c>
      <c r="AK72" s="26">
        <f t="shared" si="101"/>
        <v>10000000000</v>
      </c>
      <c r="AL72" s="26">
        <f t="shared" si="101"/>
        <v>10000000000</v>
      </c>
      <c r="AM72" s="29">
        <f>MIN(AB72:AL72)</f>
        <v>10000000000</v>
      </c>
      <c r="AN72" s="53">
        <f>IF(AND(U46=1,AM72=10000000000),1,0)</f>
        <v>0</v>
      </c>
    </row>
    <row r="74" spans="1:64" ht="15" customHeight="1" thickBot="1" x14ac:dyDescent="0.6">
      <c r="A74" s="153" t="s">
        <v>108</v>
      </c>
      <c r="B74" s="154"/>
      <c r="C74" s="154"/>
      <c r="D74" s="154"/>
      <c r="E74" s="155"/>
      <c r="F74" s="62" t="s">
        <v>109</v>
      </c>
      <c r="G74" s="62" t="s">
        <v>110</v>
      </c>
      <c r="H74" s="62" t="s">
        <v>111</v>
      </c>
      <c r="I74" s="62" t="s">
        <v>112</v>
      </c>
      <c r="J74" s="62" t="s">
        <v>113</v>
      </c>
      <c r="K74" s="62" t="s">
        <v>114</v>
      </c>
      <c r="L74" s="62" t="s">
        <v>115</v>
      </c>
      <c r="M74" s="62" t="s">
        <v>116</v>
      </c>
      <c r="N74" s="62" t="s">
        <v>117</v>
      </c>
      <c r="O74" s="62" t="s">
        <v>118</v>
      </c>
      <c r="P74" s="62" t="s">
        <v>119</v>
      </c>
      <c r="Q74" s="62" t="s">
        <v>120</v>
      </c>
      <c r="AP74"/>
    </row>
    <row r="75" spans="1:64" ht="15" customHeight="1" thickBot="1" x14ac:dyDescent="0.6">
      <c r="A75" s="65" t="s">
        <v>3</v>
      </c>
      <c r="B75" s="65" t="s">
        <v>0</v>
      </c>
      <c r="C75" s="66" t="s">
        <v>1</v>
      </c>
      <c r="D75" s="66" t="s">
        <v>4</v>
      </c>
      <c r="E75" s="66" t="s">
        <v>5</v>
      </c>
      <c r="F75" s="156" t="s">
        <v>18</v>
      </c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8"/>
      <c r="W75" s="40">
        <f>MIN(W72,W26)</f>
        <v>10000000000</v>
      </c>
      <c r="X75" s="40">
        <f t="shared" ref="X75:Z75" si="102">MIN(X72,X26)</f>
        <v>10000000000</v>
      </c>
      <c r="Y75" s="40">
        <f t="shared" si="102"/>
        <v>20000000000</v>
      </c>
      <c r="Z75" s="40">
        <f t="shared" si="102"/>
        <v>10000000000</v>
      </c>
      <c r="AB75"/>
      <c r="AC75" s="2"/>
      <c r="AD75" s="2"/>
      <c r="AE75"/>
      <c r="AF75"/>
      <c r="AG75" s="2"/>
      <c r="AJ75" s="2"/>
      <c r="AK75" s="2"/>
      <c r="AL75" s="2"/>
      <c r="AM75" s="74">
        <f t="shared" ref="AM75" si="103">MIN(AM72,AM26)</f>
        <v>10000000000</v>
      </c>
      <c r="AN75" s="2"/>
      <c r="AP75"/>
      <c r="AU75" s="65" t="s">
        <v>3</v>
      </c>
      <c r="AV75" s="65" t="s">
        <v>0</v>
      </c>
      <c r="AW75" s="66" t="s">
        <v>1</v>
      </c>
      <c r="AX75" s="66" t="s">
        <v>4</v>
      </c>
      <c r="AZ75" s="156" t="s">
        <v>18</v>
      </c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8"/>
    </row>
    <row r="76" spans="1:64" ht="15" customHeight="1" x14ac:dyDescent="0.55000000000000004">
      <c r="A76" s="135">
        <v>12</v>
      </c>
      <c r="B76" s="65">
        <v>4</v>
      </c>
      <c r="C76" s="6">
        <f>A76+B76</f>
        <v>16</v>
      </c>
      <c r="D76" s="4">
        <v>212</v>
      </c>
      <c r="E76" s="4"/>
      <c r="F76" s="5">
        <v>441.48387096774201</v>
      </c>
      <c r="G76" s="5">
        <v>687</v>
      </c>
      <c r="H76" s="5">
        <v>984.16129032258061</v>
      </c>
      <c r="I76" s="5">
        <v>1357.1129032258063</v>
      </c>
      <c r="J76" s="5">
        <v>1646.1612903225807</v>
      </c>
      <c r="K76" s="5">
        <v>1931.8709677419354</v>
      </c>
      <c r="L76" s="5">
        <v>2264.8709677419356</v>
      </c>
      <c r="M76" s="62">
        <v>2592.8225806451615</v>
      </c>
      <c r="N76" s="62">
        <v>2965.161290322581</v>
      </c>
      <c r="O76" s="62">
        <v>3331.7419354838707</v>
      </c>
      <c r="P76" s="62">
        <v>3738.3064516129034</v>
      </c>
      <c r="Q76" s="62">
        <v>4137.322580645161</v>
      </c>
      <c r="AB76"/>
      <c r="AP76"/>
      <c r="AU76" s="135">
        <f t="shared" ref="AU76:AV76" si="104">W60</f>
        <v>10000000000</v>
      </c>
      <c r="AV76" s="67">
        <f t="shared" si="104"/>
        <v>10000000000</v>
      </c>
      <c r="AW76" s="6">
        <f>AU76+AV76</f>
        <v>20000000000</v>
      </c>
      <c r="AX76" s="4">
        <f>Z60</f>
        <v>10000000000</v>
      </c>
      <c r="AZ76" s="5">
        <f>IF($AV$76=10000000000,10000000000,IF('SOLAI T2D SPA'!$C$25&lt;=F76,F76,10000000000))</f>
        <v>10000000000</v>
      </c>
      <c r="BA76" s="5">
        <f>IF($AV$76=10000000000,10000000000,IF('SOLAI T2D SPA'!$C$25&lt;=G76,G76,10000000000))</f>
        <v>10000000000</v>
      </c>
      <c r="BB76" s="5">
        <f>IF($AV$76=10000000000,10000000000,IF('SOLAI T2D SPA'!$C$25&lt;=H76,H76,10000000000))</f>
        <v>10000000000</v>
      </c>
      <c r="BC76" s="5">
        <f>IF($AV$76=10000000000,10000000000,IF('SOLAI T2D SPA'!$C$25&lt;=I76,I76,10000000000))</f>
        <v>10000000000</v>
      </c>
      <c r="BD76" s="5">
        <f>IF($AV$76=10000000000,10000000000,IF('SOLAI T2D SPA'!$C$25&lt;=J76,J76,10000000000))</f>
        <v>10000000000</v>
      </c>
      <c r="BE76" s="5">
        <f>IF($AV$76=10000000000,10000000000,IF('SOLAI T2D SPA'!$C$25&lt;=K76,K76,10000000000))</f>
        <v>10000000000</v>
      </c>
      <c r="BF76" s="5">
        <f>IF($AV$76=10000000000,10000000000,IF('SOLAI T2D SPA'!$C$25&lt;=L76,L76,10000000000))</f>
        <v>10000000000</v>
      </c>
      <c r="BG76" s="5">
        <f>IF($AV$76=10000000000,10000000000,IF('SOLAI T2D SPA'!$C$25&lt;=M76,M76,10000000000))</f>
        <v>10000000000</v>
      </c>
      <c r="BH76" s="5">
        <f>IF($AV$76=10000000000,10000000000,IF('SOLAI T2D SPA'!$C$25&lt;=N76,N76,10000000000))</f>
        <v>10000000000</v>
      </c>
      <c r="BI76" s="5">
        <f>IF($AV$76=10000000000,10000000000,IF('SOLAI T2D SPA'!$C$25&lt;=O76,O76,10000000000))</f>
        <v>10000000000</v>
      </c>
      <c r="BJ76" s="5">
        <f>IF($AV$76=10000000000,10000000000,IF('SOLAI T2D SPA'!$C$25&lt;=P76,P76,10000000000))</f>
        <v>10000000000</v>
      </c>
      <c r="BK76" s="5">
        <f>IF($AV$76=10000000000,10000000000,IF('SOLAI T2D SPA'!$C$25&lt;=Q76,Q76,10000000000))</f>
        <v>10000000000</v>
      </c>
    </row>
    <row r="77" spans="1:64" ht="15" customHeight="1" x14ac:dyDescent="0.55000000000000004">
      <c r="A77" s="135"/>
      <c r="B77" s="65">
        <v>5</v>
      </c>
      <c r="C77" s="6">
        <f>A76+B77</f>
        <v>17</v>
      </c>
      <c r="D77" s="4">
        <v>237</v>
      </c>
      <c r="E77" s="4"/>
      <c r="F77" s="5">
        <v>473.09677419354836</v>
      </c>
      <c r="G77" s="5">
        <v>736.48387096774195</v>
      </c>
      <c r="H77" s="5">
        <v>1055.3709677419356</v>
      </c>
      <c r="I77" s="5">
        <v>1456.2903225806451</v>
      </c>
      <c r="J77" s="5">
        <v>1767.2096774193549</v>
      </c>
      <c r="K77" s="5">
        <v>2074.4193548387098</v>
      </c>
      <c r="L77" s="5">
        <v>2432.9516129032259</v>
      </c>
      <c r="M77" s="62">
        <v>2787.1612903225805</v>
      </c>
      <c r="N77" s="62">
        <v>3189.5483870967741</v>
      </c>
      <c r="O77" s="62">
        <v>3585.516129032258</v>
      </c>
      <c r="P77" s="62">
        <v>4025.8225806451615</v>
      </c>
      <c r="Q77" s="62">
        <v>4458.6935483870966</v>
      </c>
      <c r="AB77"/>
      <c r="AP77"/>
      <c r="AU77" s="135"/>
      <c r="AV77" s="67">
        <f t="shared" ref="AV77:AV87" si="105">X61</f>
        <v>10000000000</v>
      </c>
      <c r="AW77" s="6">
        <f>AU76+AV77</f>
        <v>20000000000</v>
      </c>
      <c r="AX77" s="4">
        <f t="shared" ref="AX77:AX87" si="106">Z61</f>
        <v>10000000000</v>
      </c>
      <c r="AZ77" s="5">
        <f>IF($AV$77=10000000000,10000000000,IF('SOLAI T2D SPA'!$C$25&lt;=F77,F77,10000000000))</f>
        <v>10000000000</v>
      </c>
      <c r="BA77" s="5">
        <f>IF($AV$77=10000000000,10000000000,IF('SOLAI T2D SPA'!$C$25&lt;=G77,G77,10000000000))</f>
        <v>10000000000</v>
      </c>
      <c r="BB77" s="5">
        <f>IF($AV$77=10000000000,10000000000,IF('SOLAI T2D SPA'!$C$25&lt;=H77,H77,10000000000))</f>
        <v>10000000000</v>
      </c>
      <c r="BC77" s="5">
        <f>IF($AV$77=10000000000,10000000000,IF('SOLAI T2D SPA'!$C$25&lt;=I77,I77,10000000000))</f>
        <v>10000000000</v>
      </c>
      <c r="BD77" s="5">
        <f>IF($AV$77=10000000000,10000000000,IF('SOLAI T2D SPA'!$C$25&lt;=J77,J77,10000000000))</f>
        <v>10000000000</v>
      </c>
      <c r="BE77" s="5">
        <f>IF($AV$77=10000000000,10000000000,IF('SOLAI T2D SPA'!$C$25&lt;=K77,K77,10000000000))</f>
        <v>10000000000</v>
      </c>
      <c r="BF77" s="5">
        <f>IF($AV$77=10000000000,10000000000,IF('SOLAI T2D SPA'!$C$25&lt;=L77,L77,10000000000))</f>
        <v>10000000000</v>
      </c>
      <c r="BG77" s="5">
        <f>IF($AV$77=10000000000,10000000000,IF('SOLAI T2D SPA'!$C$25&lt;=M77,M77,10000000000))</f>
        <v>10000000000</v>
      </c>
      <c r="BH77" s="5">
        <f>IF($AV$77=10000000000,10000000000,IF('SOLAI T2D SPA'!$C$25&lt;=N77,N77,10000000000))</f>
        <v>10000000000</v>
      </c>
      <c r="BI77" s="5">
        <f>IF($AV$77=10000000000,10000000000,IF('SOLAI T2D SPA'!$C$25&lt;=O77,O77,10000000000))</f>
        <v>10000000000</v>
      </c>
      <c r="BJ77" s="5">
        <f>IF($AV$77=10000000000,10000000000,IF('SOLAI T2D SPA'!$C$25&lt;=P77,P77,10000000000))</f>
        <v>10000000000</v>
      </c>
      <c r="BK77" s="5">
        <f>IF($AV$77=10000000000,10000000000,IF('SOLAI T2D SPA'!$C$25&lt;=Q77,Q77,10000000000))</f>
        <v>10000000000</v>
      </c>
    </row>
    <row r="78" spans="1:64" ht="15" customHeight="1" x14ac:dyDescent="0.55000000000000004">
      <c r="A78" s="135">
        <v>14</v>
      </c>
      <c r="B78" s="65">
        <v>4</v>
      </c>
      <c r="C78" s="6">
        <f t="shared" ref="C78" si="107">A78+B78</f>
        <v>18</v>
      </c>
      <c r="D78" s="4">
        <v>226</v>
      </c>
      <c r="E78" s="4"/>
      <c r="F78" s="5">
        <v>504.64516129032256</v>
      </c>
      <c r="G78" s="5">
        <v>786.0322580645161</v>
      </c>
      <c r="H78" s="5">
        <v>1126.5645161290322</v>
      </c>
      <c r="I78" s="5">
        <v>1555.4677419354839</v>
      </c>
      <c r="J78" s="5">
        <v>1887.8870967741937</v>
      </c>
      <c r="K78" s="5">
        <v>2217.1290322580644</v>
      </c>
      <c r="L78" s="5">
        <v>2601.4193548387098</v>
      </c>
      <c r="M78" s="5">
        <v>2981.483870967742</v>
      </c>
      <c r="N78" s="6">
        <v>3413.4193548387098</v>
      </c>
      <c r="O78" s="6">
        <v>3838.983870967742</v>
      </c>
      <c r="P78" s="6">
        <v>4313.354838709678</v>
      </c>
      <c r="Q78" s="6">
        <v>4780.4516129032263</v>
      </c>
      <c r="AB78"/>
      <c r="AP78"/>
      <c r="AU78" s="135">
        <f t="shared" ref="AU78" si="108">W62</f>
        <v>10000000000</v>
      </c>
      <c r="AV78" s="67">
        <f t="shared" si="105"/>
        <v>10000000000</v>
      </c>
      <c r="AW78" s="6">
        <f t="shared" ref="AW78" si="109">AU78+AV78</f>
        <v>20000000000</v>
      </c>
      <c r="AX78" s="4">
        <f t="shared" si="106"/>
        <v>10000000000</v>
      </c>
      <c r="AZ78" s="5">
        <f>IF($AV$78=10000000000,10000000000,IF('SOLAI T2D SPA'!$C$25&lt;=F78,F78,10000000000))</f>
        <v>10000000000</v>
      </c>
      <c r="BA78" s="5">
        <f>IF($AV$78=10000000000,10000000000,IF('SOLAI T2D SPA'!$C$25&lt;=G78,G78,10000000000))</f>
        <v>10000000000</v>
      </c>
      <c r="BB78" s="5">
        <f>IF($AV$78=10000000000,10000000000,IF('SOLAI T2D SPA'!$C$25&lt;=H78,H78,10000000000))</f>
        <v>10000000000</v>
      </c>
      <c r="BC78" s="5">
        <f>IF($AV$78=10000000000,10000000000,IF('SOLAI T2D SPA'!$C$25&lt;=I78,I78,10000000000))</f>
        <v>10000000000</v>
      </c>
      <c r="BD78" s="5">
        <f>IF($AV$78=10000000000,10000000000,IF('SOLAI T2D SPA'!$C$25&lt;=J78,J78,10000000000))</f>
        <v>10000000000</v>
      </c>
      <c r="BE78" s="5">
        <f>IF($AV$78=10000000000,10000000000,IF('SOLAI T2D SPA'!$C$25&lt;=K78,K78,10000000000))</f>
        <v>10000000000</v>
      </c>
      <c r="BF78" s="5">
        <f>IF($AV$78=10000000000,10000000000,IF('SOLAI T2D SPA'!$C$25&lt;=L78,L78,10000000000))</f>
        <v>10000000000</v>
      </c>
      <c r="BG78" s="5">
        <f>IF($AV$78=10000000000,10000000000,IF('SOLAI T2D SPA'!$C$25&lt;=M78,M78,10000000000))</f>
        <v>10000000000</v>
      </c>
      <c r="BH78" s="5">
        <f>IF($AV$78=10000000000,10000000000,IF('SOLAI T2D SPA'!$C$25&lt;=N78,N78,10000000000))</f>
        <v>10000000000</v>
      </c>
      <c r="BI78" s="5">
        <f>IF($AV$78=10000000000,10000000000,IF('SOLAI T2D SPA'!$C$25&lt;=O78,O78,10000000000))</f>
        <v>10000000000</v>
      </c>
      <c r="BJ78" s="5">
        <f>IF($AV$78=10000000000,10000000000,IF('SOLAI T2D SPA'!$C$25&lt;=P78,P78,10000000000))</f>
        <v>10000000000</v>
      </c>
      <c r="BK78" s="5">
        <f>IF($AV$78=10000000000,10000000000,IF('SOLAI T2D SPA'!$C$25&lt;=Q78,Q78,10000000000))</f>
        <v>10000000000</v>
      </c>
    </row>
    <row r="79" spans="1:64" ht="15" customHeight="1" x14ac:dyDescent="0.55000000000000004">
      <c r="A79" s="135"/>
      <c r="B79" s="65">
        <v>5</v>
      </c>
      <c r="C79" s="6">
        <f t="shared" ref="C79" si="110">A78+B79</f>
        <v>19</v>
      </c>
      <c r="D79" s="4">
        <v>251</v>
      </c>
      <c r="E79" s="4"/>
      <c r="F79" s="5">
        <v>536.33870967741927</v>
      </c>
      <c r="G79" s="5">
        <v>835.4677419354839</v>
      </c>
      <c r="H79" s="5">
        <v>1197.9516129032259</v>
      </c>
      <c r="I79" s="5">
        <v>1654.2741935483873</v>
      </c>
      <c r="J79" s="5">
        <v>2009.0806451612905</v>
      </c>
      <c r="K79" s="5">
        <v>2359.8870967741937</v>
      </c>
      <c r="L79" s="5">
        <v>2770.1774193548385</v>
      </c>
      <c r="M79" s="5">
        <v>3175.5806451612902</v>
      </c>
      <c r="N79" s="6">
        <v>3637.177419354839</v>
      </c>
      <c r="O79" s="6">
        <v>4092.5483870967746</v>
      </c>
      <c r="P79" s="6">
        <v>4601.3387096774195</v>
      </c>
      <c r="Q79" s="6">
        <v>5100.9032258064517</v>
      </c>
      <c r="AU79" s="135"/>
      <c r="AV79" s="67">
        <f t="shared" si="105"/>
        <v>10000000000</v>
      </c>
      <c r="AW79" s="6">
        <f t="shared" ref="AW79" si="111">AU78+AV79</f>
        <v>20000000000</v>
      </c>
      <c r="AX79" s="4">
        <f t="shared" si="106"/>
        <v>10000000000</v>
      </c>
      <c r="AZ79" s="5">
        <f>IF($AV$79=10000000000,10000000000,IF('SOLAI T2D SPA'!$C$25&lt;=F79,F79,10000000000))</f>
        <v>10000000000</v>
      </c>
      <c r="BA79" s="5">
        <f>IF($AV$79=10000000000,10000000000,IF('SOLAI T2D SPA'!$C$25&lt;=G79,G79,10000000000))</f>
        <v>10000000000</v>
      </c>
      <c r="BB79" s="5">
        <f>IF($AV$79=10000000000,10000000000,IF('SOLAI T2D SPA'!$C$25&lt;=H79,H79,10000000000))</f>
        <v>10000000000</v>
      </c>
      <c r="BC79" s="5">
        <f>IF($AV$79=10000000000,10000000000,IF('SOLAI T2D SPA'!$C$25&lt;=I79,I79,10000000000))</f>
        <v>10000000000</v>
      </c>
      <c r="BD79" s="5">
        <f>IF($AV$79=10000000000,10000000000,IF('SOLAI T2D SPA'!$C$25&lt;=J79,J79,10000000000))</f>
        <v>10000000000</v>
      </c>
      <c r="BE79" s="5">
        <f>IF($AV$79=10000000000,10000000000,IF('SOLAI T2D SPA'!$C$25&lt;=K79,K79,10000000000))</f>
        <v>10000000000</v>
      </c>
      <c r="BF79" s="5">
        <f>IF($AV$79=10000000000,10000000000,IF('SOLAI T2D SPA'!$C$25&lt;=L79,L79,10000000000))</f>
        <v>10000000000</v>
      </c>
      <c r="BG79" s="5">
        <f>IF($AV$79=10000000000,10000000000,IF('SOLAI T2D SPA'!$C$25&lt;=M79,M79,10000000000))</f>
        <v>10000000000</v>
      </c>
      <c r="BH79" s="5">
        <f>IF($AV$79=10000000000,10000000000,IF('SOLAI T2D SPA'!$C$25&lt;=N79,N79,10000000000))</f>
        <v>10000000000</v>
      </c>
      <c r="BI79" s="5">
        <f>IF($AV$79=10000000000,10000000000,IF('SOLAI T2D SPA'!$C$25&lt;=O79,O79,10000000000))</f>
        <v>10000000000</v>
      </c>
      <c r="BJ79" s="5">
        <f>IF($AV$79=10000000000,10000000000,IF('SOLAI T2D SPA'!$C$25&lt;=P79,P79,10000000000))</f>
        <v>10000000000</v>
      </c>
      <c r="BK79" s="5">
        <f>IF($AV$79=10000000000,10000000000,IF('SOLAI T2D SPA'!$C$25&lt;=Q79,Q79,10000000000))</f>
        <v>10000000000</v>
      </c>
    </row>
    <row r="80" spans="1:64" ht="15" customHeight="1" x14ac:dyDescent="0.55000000000000004">
      <c r="A80" s="135">
        <v>16</v>
      </c>
      <c r="B80" s="65">
        <v>4</v>
      </c>
      <c r="C80" s="6">
        <f t="shared" ref="C80" si="112">A80+B80</f>
        <v>20</v>
      </c>
      <c r="D80" s="4">
        <v>242</v>
      </c>
      <c r="E80" s="4"/>
      <c r="F80" s="5">
        <v>567.9354838709678</v>
      </c>
      <c r="G80" s="5">
        <v>884.95161290322574</v>
      </c>
      <c r="H80" s="5">
        <v>1269.1612903225807</v>
      </c>
      <c r="I80" s="5">
        <v>1753.5322580645163</v>
      </c>
      <c r="J80" s="5">
        <v>2130.1290322580649</v>
      </c>
      <c r="K80" s="5">
        <v>2502.661290322581</v>
      </c>
      <c r="L80" s="5">
        <v>2939.0806451612902</v>
      </c>
      <c r="M80" s="5">
        <v>3369.9032258064517</v>
      </c>
      <c r="N80" s="6">
        <v>3861.4677419354839</v>
      </c>
      <c r="O80" s="6">
        <v>4346.8225806451619</v>
      </c>
      <c r="P80" s="6">
        <v>4888.4032258064517</v>
      </c>
      <c r="Q80" s="6">
        <v>5422.7903225806458</v>
      </c>
      <c r="AU80" s="135">
        <f t="shared" ref="AU80" si="113">W64</f>
        <v>10000000000</v>
      </c>
      <c r="AV80" s="67">
        <f t="shared" si="105"/>
        <v>10000000000</v>
      </c>
      <c r="AW80" s="6">
        <f t="shared" ref="AW80" si="114">AU80+AV80</f>
        <v>20000000000</v>
      </c>
      <c r="AX80" s="4">
        <f t="shared" si="106"/>
        <v>10000000000</v>
      </c>
      <c r="AZ80" s="5">
        <f>IF($AV$80=10000000000,10000000000,IF('SOLAI T2D SPA'!$C$25&lt;=F80,F80,10000000000))</f>
        <v>10000000000</v>
      </c>
      <c r="BA80" s="5">
        <f>IF($AV$80=10000000000,10000000000,IF('SOLAI T2D SPA'!$C$25&lt;=G80,G80,10000000000))</f>
        <v>10000000000</v>
      </c>
      <c r="BB80" s="5">
        <f>IF($AV$80=10000000000,10000000000,IF('SOLAI T2D SPA'!$C$25&lt;=H80,H80,10000000000))</f>
        <v>10000000000</v>
      </c>
      <c r="BC80" s="5">
        <f>IF($AV$80=10000000000,10000000000,IF('SOLAI T2D SPA'!$C$25&lt;=I80,I80,10000000000))</f>
        <v>10000000000</v>
      </c>
      <c r="BD80" s="5">
        <f>IF($AV$80=10000000000,10000000000,IF('SOLAI T2D SPA'!$C$25&lt;=J80,J80,10000000000))</f>
        <v>10000000000</v>
      </c>
      <c r="BE80" s="5">
        <f>IF($AV$80=10000000000,10000000000,IF('SOLAI T2D SPA'!$C$25&lt;=K80,K80,10000000000))</f>
        <v>10000000000</v>
      </c>
      <c r="BF80" s="5">
        <f>IF($AV$80=10000000000,10000000000,IF('SOLAI T2D SPA'!$C$25&lt;=L80,L80,10000000000))</f>
        <v>10000000000</v>
      </c>
      <c r="BG80" s="5">
        <f>IF($AV$80=10000000000,10000000000,IF('SOLAI T2D SPA'!$C$25&lt;=M80,M80,10000000000))</f>
        <v>10000000000</v>
      </c>
      <c r="BH80" s="5">
        <f>IF($AV$80=10000000000,10000000000,IF('SOLAI T2D SPA'!$C$25&lt;=N80,N80,10000000000))</f>
        <v>10000000000</v>
      </c>
      <c r="BI80" s="5">
        <f>IF($AV$80=10000000000,10000000000,IF('SOLAI T2D SPA'!$C$25&lt;=O80,O80,10000000000))</f>
        <v>10000000000</v>
      </c>
      <c r="BJ80" s="5">
        <f>IF($AV$80=10000000000,10000000000,IF('SOLAI T2D SPA'!$C$25&lt;=P80,P80,10000000000))</f>
        <v>10000000000</v>
      </c>
      <c r="BK80" s="5">
        <f>IF($AV$80=10000000000,10000000000,IF('SOLAI T2D SPA'!$C$25&lt;=Q80,Q80,10000000000))</f>
        <v>10000000000</v>
      </c>
    </row>
    <row r="81" spans="1:65" ht="15" customHeight="1" x14ac:dyDescent="0.55000000000000004">
      <c r="A81" s="135"/>
      <c r="B81" s="65">
        <v>5</v>
      </c>
      <c r="C81" s="6">
        <f t="shared" ref="C81" si="115">A80+B81</f>
        <v>21</v>
      </c>
      <c r="D81" s="4">
        <v>267</v>
      </c>
      <c r="E81" s="4"/>
      <c r="F81" s="5">
        <v>599.58064516129036</v>
      </c>
      <c r="G81" s="5">
        <v>934.33870967741927</v>
      </c>
      <c r="H81" s="5">
        <v>1340.483870967742</v>
      </c>
      <c r="I81" s="5">
        <v>1852.5645161290322</v>
      </c>
      <c r="J81" s="5">
        <v>2251.0967741935483</v>
      </c>
      <c r="K81" s="5">
        <v>2645.3548387096771</v>
      </c>
      <c r="L81" s="5">
        <v>3107.2741935483873</v>
      </c>
      <c r="M81" s="5">
        <v>3564.3548387096776</v>
      </c>
      <c r="N81" s="6">
        <v>4086.0483870967741</v>
      </c>
      <c r="O81" s="6">
        <v>4600.677419354839</v>
      </c>
      <c r="P81" s="6">
        <v>5176.2258064516136</v>
      </c>
      <c r="Q81" s="6">
        <v>5743.4516129032263</v>
      </c>
      <c r="AU81" s="135"/>
      <c r="AV81" s="67">
        <f t="shared" si="105"/>
        <v>10000000000</v>
      </c>
      <c r="AW81" s="6">
        <f t="shared" ref="AW81" si="116">AU80+AV81</f>
        <v>20000000000</v>
      </c>
      <c r="AX81" s="4">
        <f t="shared" si="106"/>
        <v>10000000000</v>
      </c>
      <c r="AZ81" s="5">
        <f>IF($AV$81=10000000000,10000000000,IF('SOLAI T2D SPA'!$C$25&lt;=F81,F81,10000000000))</f>
        <v>10000000000</v>
      </c>
      <c r="BA81" s="5">
        <f>IF($AV$81=10000000000,10000000000,IF('SOLAI T2D SPA'!$C$25&lt;=G81,G81,10000000000))</f>
        <v>10000000000</v>
      </c>
      <c r="BB81" s="5">
        <f>IF($AV$81=10000000000,10000000000,IF('SOLAI T2D SPA'!$C$25&lt;=H81,H81,10000000000))</f>
        <v>10000000000</v>
      </c>
      <c r="BC81" s="5">
        <f>IF($AV$81=10000000000,10000000000,IF('SOLAI T2D SPA'!$C$25&lt;=I81,I81,10000000000))</f>
        <v>10000000000</v>
      </c>
      <c r="BD81" s="5">
        <f>IF($AV$81=10000000000,10000000000,IF('SOLAI T2D SPA'!$C$25&lt;=J81,J81,10000000000))</f>
        <v>10000000000</v>
      </c>
      <c r="BE81" s="5">
        <f>IF($AV$81=10000000000,10000000000,IF('SOLAI T2D SPA'!$C$25&lt;=K81,K81,10000000000))</f>
        <v>10000000000</v>
      </c>
      <c r="BF81" s="5">
        <f>IF($AV$81=10000000000,10000000000,IF('SOLAI T2D SPA'!$C$25&lt;=L81,L81,10000000000))</f>
        <v>10000000000</v>
      </c>
      <c r="BG81" s="5">
        <f>IF($AV$81=10000000000,10000000000,IF('SOLAI T2D SPA'!$C$25&lt;=M81,M81,10000000000))</f>
        <v>10000000000</v>
      </c>
      <c r="BH81" s="5">
        <f>IF($AV$81=10000000000,10000000000,IF('SOLAI T2D SPA'!$C$25&lt;=N81,N81,10000000000))</f>
        <v>10000000000</v>
      </c>
      <c r="BI81" s="5">
        <f>IF($AV$81=10000000000,10000000000,IF('SOLAI T2D SPA'!$C$25&lt;=O81,O81,10000000000))</f>
        <v>10000000000</v>
      </c>
      <c r="BJ81" s="5">
        <f>IF($AV$81=10000000000,10000000000,IF('SOLAI T2D SPA'!$C$25&lt;=P81,P81,10000000000))</f>
        <v>10000000000</v>
      </c>
      <c r="BK81" s="5">
        <f>IF($AV$81=10000000000,10000000000,IF('SOLAI T2D SPA'!$C$25&lt;=Q81,Q81,10000000000))</f>
        <v>10000000000</v>
      </c>
    </row>
    <row r="82" spans="1:65" ht="15" customHeight="1" x14ac:dyDescent="0.55000000000000004">
      <c r="A82" s="135">
        <v>18</v>
      </c>
      <c r="B82" s="65">
        <v>4</v>
      </c>
      <c r="C82" s="6">
        <f t="shared" ref="C82" si="117">A82+B82</f>
        <v>22</v>
      </c>
      <c r="D82" s="4">
        <v>256</v>
      </c>
      <c r="E82" s="4"/>
      <c r="F82" s="5">
        <v>631.22580645161293</v>
      </c>
      <c r="G82" s="5">
        <v>983.88709677419354</v>
      </c>
      <c r="H82" s="5">
        <v>1411.5806451612902</v>
      </c>
      <c r="I82" s="5">
        <v>1951.3064516129032</v>
      </c>
      <c r="J82" s="5">
        <v>2371.8709677419356</v>
      </c>
      <c r="K82" s="5">
        <v>2788.3870967741937</v>
      </c>
      <c r="L82" s="5">
        <v>3276.1129032258063</v>
      </c>
      <c r="M82" s="5">
        <v>3758.8064516129034</v>
      </c>
      <c r="N82" s="5">
        <v>4309.9193548387102</v>
      </c>
      <c r="O82" s="5">
        <v>4853.8548387096771</v>
      </c>
      <c r="P82" s="5">
        <v>5463.4677419354839</v>
      </c>
      <c r="Q82" s="5">
        <v>6064.8709677419356</v>
      </c>
      <c r="AU82" s="135">
        <f t="shared" ref="AU82" si="118">W66</f>
        <v>10000000000</v>
      </c>
      <c r="AV82" s="67">
        <f t="shared" si="105"/>
        <v>10000000000</v>
      </c>
      <c r="AW82" s="6">
        <f t="shared" ref="AW82" si="119">AU82+AV82</f>
        <v>20000000000</v>
      </c>
      <c r="AX82" s="4">
        <f t="shared" si="106"/>
        <v>10000000000</v>
      </c>
      <c r="AZ82" s="5">
        <f>IF($AV$82=10000000000,10000000000,IF('SOLAI T2D SPA'!$C$25&lt;=F82,F82,10000000000))</f>
        <v>10000000000</v>
      </c>
      <c r="BA82" s="5">
        <f>IF($AV$82=10000000000,10000000000,IF('SOLAI T2D SPA'!$C$25&lt;=G82,G82,10000000000))</f>
        <v>10000000000</v>
      </c>
      <c r="BB82" s="5">
        <f>IF($AV$82=10000000000,10000000000,IF('SOLAI T2D SPA'!$C$25&lt;=H82,H82,10000000000))</f>
        <v>10000000000</v>
      </c>
      <c r="BC82" s="5">
        <f>IF($AV$82=10000000000,10000000000,IF('SOLAI T2D SPA'!$C$25&lt;=I82,I82,10000000000))</f>
        <v>10000000000</v>
      </c>
      <c r="BD82" s="5">
        <f>IF($AV$82=10000000000,10000000000,IF('SOLAI T2D SPA'!$C$25&lt;=J82,J82,10000000000))</f>
        <v>10000000000</v>
      </c>
      <c r="BE82" s="5">
        <f>IF($AV$82=10000000000,10000000000,IF('SOLAI T2D SPA'!$C$25&lt;=K82,K82,10000000000))</f>
        <v>10000000000</v>
      </c>
      <c r="BF82" s="5">
        <f>IF($AV$82=10000000000,10000000000,IF('SOLAI T2D SPA'!$C$25&lt;=L82,L82,10000000000))</f>
        <v>10000000000</v>
      </c>
      <c r="BG82" s="5">
        <f>IF($AV$82=10000000000,10000000000,IF('SOLAI T2D SPA'!$C$25&lt;=M82,M82,10000000000))</f>
        <v>10000000000</v>
      </c>
      <c r="BH82" s="5">
        <f>IF($AV$82=10000000000,10000000000,IF('SOLAI T2D SPA'!$C$25&lt;=N82,N82,10000000000))</f>
        <v>10000000000</v>
      </c>
      <c r="BI82" s="5">
        <f>IF($AV$82=10000000000,10000000000,IF('SOLAI T2D SPA'!$C$25&lt;=O82,O82,10000000000))</f>
        <v>10000000000</v>
      </c>
      <c r="BJ82" s="5">
        <f>IF($AV$82=10000000000,10000000000,IF('SOLAI T2D SPA'!$C$25&lt;=P82,P82,10000000000))</f>
        <v>10000000000</v>
      </c>
      <c r="BK82" s="5">
        <f>IF($AV$82=10000000000,10000000000,IF('SOLAI T2D SPA'!$C$25&lt;=Q82,Q82,10000000000))</f>
        <v>10000000000</v>
      </c>
    </row>
    <row r="83" spans="1:65" ht="15" customHeight="1" x14ac:dyDescent="0.55000000000000004">
      <c r="A83" s="135"/>
      <c r="B83" s="65">
        <v>5</v>
      </c>
      <c r="C83" s="6">
        <f t="shared" ref="C83" si="120">A82+B83</f>
        <v>23</v>
      </c>
      <c r="D83" s="4">
        <v>281</v>
      </c>
      <c r="E83" s="4"/>
      <c r="F83" s="5">
        <v>662.91935483870964</v>
      </c>
      <c r="G83" s="5">
        <v>1033.2741935483871</v>
      </c>
      <c r="H83" s="5">
        <v>1483.016129032258</v>
      </c>
      <c r="I83" s="5">
        <v>2050.5967741935483</v>
      </c>
      <c r="J83" s="5">
        <v>2492.6451612903229</v>
      </c>
      <c r="K83" s="5">
        <v>2931.1290322580644</v>
      </c>
      <c r="L83" s="5">
        <v>3444.5322580645166</v>
      </c>
      <c r="M83" s="5">
        <v>3952.9193548387098</v>
      </c>
      <c r="N83" s="5">
        <v>4533.9677419354839</v>
      </c>
      <c r="O83" s="5">
        <v>5107.8548387096771</v>
      </c>
      <c r="P83" s="5">
        <v>5751.2903225806458</v>
      </c>
      <c r="Q83" s="5">
        <v>6385.8709677419356</v>
      </c>
      <c r="AU83" s="135"/>
      <c r="AV83" s="67">
        <f t="shared" si="105"/>
        <v>10000000000</v>
      </c>
      <c r="AW83" s="6">
        <f t="shared" ref="AW83" si="121">AU82+AV83</f>
        <v>20000000000</v>
      </c>
      <c r="AX83" s="4">
        <f t="shared" si="106"/>
        <v>10000000000</v>
      </c>
      <c r="AZ83" s="5">
        <f>IF($AV$83=10000000000,10000000000,IF('SOLAI T2D SPA'!$C$25&lt;=F83,F83,10000000000))</f>
        <v>10000000000</v>
      </c>
      <c r="BA83" s="5">
        <f>IF($AV$83=10000000000,10000000000,IF('SOLAI T2D SPA'!$C$25&lt;=G83,G83,10000000000))</f>
        <v>10000000000</v>
      </c>
      <c r="BB83" s="5">
        <f>IF($AV$83=10000000000,10000000000,IF('SOLAI T2D SPA'!$C$25&lt;=H83,H83,10000000000))</f>
        <v>10000000000</v>
      </c>
      <c r="BC83" s="5">
        <f>IF($AV$83=10000000000,10000000000,IF('SOLAI T2D SPA'!$C$25&lt;=I83,I83,10000000000))</f>
        <v>10000000000</v>
      </c>
      <c r="BD83" s="5">
        <f>IF($AV$83=10000000000,10000000000,IF('SOLAI T2D SPA'!$C$25&lt;=J83,J83,10000000000))</f>
        <v>10000000000</v>
      </c>
      <c r="BE83" s="5">
        <f>IF($AV$83=10000000000,10000000000,IF('SOLAI T2D SPA'!$C$25&lt;=K83,K83,10000000000))</f>
        <v>10000000000</v>
      </c>
      <c r="BF83" s="5">
        <f>IF($AV$83=10000000000,10000000000,IF('SOLAI T2D SPA'!$C$25&lt;=L83,L83,10000000000))</f>
        <v>10000000000</v>
      </c>
      <c r="BG83" s="5">
        <f>IF($AV$83=10000000000,10000000000,IF('SOLAI T2D SPA'!$C$25&lt;=M83,M83,10000000000))</f>
        <v>10000000000</v>
      </c>
      <c r="BH83" s="5">
        <f>IF($AV$83=10000000000,10000000000,IF('SOLAI T2D SPA'!$C$25&lt;=N83,N83,10000000000))</f>
        <v>10000000000</v>
      </c>
      <c r="BI83" s="5">
        <f>IF($AV$83=10000000000,10000000000,IF('SOLAI T2D SPA'!$C$25&lt;=O83,O83,10000000000))</f>
        <v>10000000000</v>
      </c>
      <c r="BJ83" s="5">
        <f>IF($AV$83=10000000000,10000000000,IF('SOLAI T2D SPA'!$C$25&lt;=P83,P83,10000000000))</f>
        <v>10000000000</v>
      </c>
      <c r="BK83" s="5">
        <f>IF($AV$83=10000000000,10000000000,IF('SOLAI T2D SPA'!$C$25&lt;=Q83,Q83,10000000000))</f>
        <v>10000000000</v>
      </c>
    </row>
    <row r="84" spans="1:65" ht="15" customHeight="1" x14ac:dyDescent="0.55000000000000004">
      <c r="A84" s="135">
        <v>20</v>
      </c>
      <c r="B84" s="65">
        <v>4</v>
      </c>
      <c r="C84" s="6">
        <f t="shared" ref="C84" si="122">A84+B84</f>
        <v>24</v>
      </c>
      <c r="D84" s="4">
        <v>274</v>
      </c>
      <c r="E84" s="4"/>
      <c r="F84" s="5">
        <v>694.54838709677415</v>
      </c>
      <c r="G84" s="5">
        <v>1082.6935483870968</v>
      </c>
      <c r="H84" s="5">
        <v>1554.2741935483871</v>
      </c>
      <c r="I84" s="5">
        <v>2149.4516129032259</v>
      </c>
      <c r="J84" s="5">
        <v>2613.6774193548385</v>
      </c>
      <c r="K84" s="5">
        <v>3073.7580645161293</v>
      </c>
      <c r="L84" s="5">
        <v>3612.8387096774195</v>
      </c>
      <c r="M84" s="5">
        <v>4147</v>
      </c>
      <c r="N84" s="5">
        <v>4757.5483870967737</v>
      </c>
      <c r="O84" s="5">
        <v>5361.5645161290322</v>
      </c>
      <c r="P84" s="5">
        <v>6038.9516129032263</v>
      </c>
      <c r="Q84" s="5">
        <v>6707.5161290322576</v>
      </c>
      <c r="AU84" s="135">
        <f t="shared" ref="AU84" si="123">W68</f>
        <v>10000000000</v>
      </c>
      <c r="AV84" s="67">
        <f t="shared" si="105"/>
        <v>10000000000</v>
      </c>
      <c r="AW84" s="6">
        <f t="shared" ref="AW84" si="124">AU84+AV84</f>
        <v>20000000000</v>
      </c>
      <c r="AX84" s="4">
        <f t="shared" si="106"/>
        <v>10000000000</v>
      </c>
      <c r="AZ84" s="5">
        <f>IF($AV$84=10000000000,10000000000,IF('SOLAI T2D SPA'!$C$25&lt;=F84,F84,10000000000))</f>
        <v>10000000000</v>
      </c>
      <c r="BA84" s="5">
        <f>IF($AV$84=10000000000,10000000000,IF('SOLAI T2D SPA'!$C$25&lt;=G84,G84,10000000000))</f>
        <v>10000000000</v>
      </c>
      <c r="BB84" s="5">
        <f>IF($AV$84=10000000000,10000000000,IF('SOLAI T2D SPA'!$C$25&lt;=H84,H84,10000000000))</f>
        <v>10000000000</v>
      </c>
      <c r="BC84" s="5">
        <f>IF($AV$84=10000000000,10000000000,IF('SOLAI T2D SPA'!$C$25&lt;=I84,I84,10000000000))</f>
        <v>10000000000</v>
      </c>
      <c r="BD84" s="5">
        <f>IF($AV$84=10000000000,10000000000,IF('SOLAI T2D SPA'!$C$25&lt;=J84,J84,10000000000))</f>
        <v>10000000000</v>
      </c>
      <c r="BE84" s="5">
        <f>IF($AV$84=10000000000,10000000000,IF('SOLAI T2D SPA'!$C$25&lt;=K84,K84,10000000000))</f>
        <v>10000000000</v>
      </c>
      <c r="BF84" s="5">
        <f>IF($AV$84=10000000000,10000000000,IF('SOLAI T2D SPA'!$C$25&lt;=L84,L84,10000000000))</f>
        <v>10000000000</v>
      </c>
      <c r="BG84" s="5">
        <f>IF($AV$84=10000000000,10000000000,IF('SOLAI T2D SPA'!$C$25&lt;=M84,M84,10000000000))</f>
        <v>10000000000</v>
      </c>
      <c r="BH84" s="5">
        <f>IF($AV$84=10000000000,10000000000,IF('SOLAI T2D SPA'!$C$25&lt;=N84,N84,10000000000))</f>
        <v>10000000000</v>
      </c>
      <c r="BI84" s="5">
        <f>IF($AV$84=10000000000,10000000000,IF('SOLAI T2D SPA'!$C$25&lt;=O84,O84,10000000000))</f>
        <v>10000000000</v>
      </c>
      <c r="BJ84" s="5">
        <f>IF($AV$84=10000000000,10000000000,IF('SOLAI T2D SPA'!$C$25&lt;=P84,P84,10000000000))</f>
        <v>10000000000</v>
      </c>
      <c r="BK84" s="5">
        <f>IF($AV$84=10000000000,10000000000,IF('SOLAI T2D SPA'!$C$25&lt;=Q84,Q84,10000000000))</f>
        <v>10000000000</v>
      </c>
    </row>
    <row r="85" spans="1:65" ht="15" customHeight="1" x14ac:dyDescent="0.55000000000000004">
      <c r="A85" s="135"/>
      <c r="B85" s="65">
        <v>5</v>
      </c>
      <c r="C85" s="6">
        <f t="shared" ref="C85" si="125">A84+B85</f>
        <v>25</v>
      </c>
      <c r="D85" s="4">
        <v>299</v>
      </c>
      <c r="E85" s="4"/>
      <c r="F85" s="5">
        <v>726.24193548387098</v>
      </c>
      <c r="G85" s="5">
        <v>1132.016129032258</v>
      </c>
      <c r="H85" s="5">
        <v>1625.4516129032259</v>
      </c>
      <c r="I85" s="5">
        <v>2248.4354838709678</v>
      </c>
      <c r="J85" s="5">
        <v>2734.2258064516132</v>
      </c>
      <c r="K85" s="5">
        <v>3216.6129032258063</v>
      </c>
      <c r="L85" s="5">
        <v>3781.6290322580649</v>
      </c>
      <c r="M85" s="5">
        <v>4341.6451612903229</v>
      </c>
      <c r="N85" s="5">
        <v>4981.9516129032254</v>
      </c>
      <c r="O85" s="5">
        <v>5615.6290322580644</v>
      </c>
      <c r="P85" s="5">
        <v>6325.8870967741941</v>
      </c>
      <c r="Q85" s="5">
        <v>7028.5483870967737</v>
      </c>
      <c r="AU85" s="135"/>
      <c r="AV85" s="67">
        <f t="shared" si="105"/>
        <v>10000000000</v>
      </c>
      <c r="AW85" s="6">
        <f t="shared" ref="AW85" si="126">AU84+AV85</f>
        <v>20000000000</v>
      </c>
      <c r="AX85" s="4">
        <f t="shared" si="106"/>
        <v>10000000000</v>
      </c>
      <c r="AZ85" s="5">
        <f>IF($AV$85=10000000000,10000000000,IF('SOLAI T2D SPA'!$C$25&lt;=F85,F85,10000000000))</f>
        <v>10000000000</v>
      </c>
      <c r="BA85" s="5">
        <f>IF($AV$85=10000000000,10000000000,IF('SOLAI T2D SPA'!$C$25&lt;=G85,G85,10000000000))</f>
        <v>10000000000</v>
      </c>
      <c r="BB85" s="5">
        <f>IF($AV$85=10000000000,10000000000,IF('SOLAI T2D SPA'!$C$25&lt;=H85,H85,10000000000))</f>
        <v>10000000000</v>
      </c>
      <c r="BC85" s="5">
        <f>IF($AV$85=10000000000,10000000000,IF('SOLAI T2D SPA'!$C$25&lt;=I85,I85,10000000000))</f>
        <v>10000000000</v>
      </c>
      <c r="BD85" s="5">
        <f>IF($AV$85=10000000000,10000000000,IF('SOLAI T2D SPA'!$C$25&lt;=J85,J85,10000000000))</f>
        <v>10000000000</v>
      </c>
      <c r="BE85" s="5">
        <f>IF($AV$85=10000000000,10000000000,IF('SOLAI T2D SPA'!$C$25&lt;=K85,K85,10000000000))</f>
        <v>10000000000</v>
      </c>
      <c r="BF85" s="5">
        <f>IF($AV$85=10000000000,10000000000,IF('SOLAI T2D SPA'!$C$25&lt;=L85,L85,10000000000))</f>
        <v>10000000000</v>
      </c>
      <c r="BG85" s="5">
        <f>IF($AV$85=10000000000,10000000000,IF('SOLAI T2D SPA'!$C$25&lt;=M85,M85,10000000000))</f>
        <v>10000000000</v>
      </c>
      <c r="BH85" s="5">
        <f>IF($AV$85=10000000000,10000000000,IF('SOLAI T2D SPA'!$C$25&lt;=N85,N85,10000000000))</f>
        <v>10000000000</v>
      </c>
      <c r="BI85" s="5">
        <f>IF($AV$85=10000000000,10000000000,IF('SOLAI T2D SPA'!$C$25&lt;=O85,O85,10000000000))</f>
        <v>10000000000</v>
      </c>
      <c r="BJ85" s="5">
        <f>IF($AV$85=10000000000,10000000000,IF('SOLAI T2D SPA'!$C$25&lt;=P85,P85,10000000000))</f>
        <v>10000000000</v>
      </c>
      <c r="BK85" s="5">
        <f>IF($AV$85=10000000000,10000000000,IF('SOLAI T2D SPA'!$C$25&lt;=Q85,Q85,10000000000))</f>
        <v>10000000000</v>
      </c>
    </row>
    <row r="86" spans="1:65" ht="15" customHeight="1" x14ac:dyDescent="0.55000000000000004">
      <c r="A86" s="135">
        <v>25</v>
      </c>
      <c r="B86" s="65">
        <v>4</v>
      </c>
      <c r="C86" s="6">
        <f t="shared" ref="C86" si="127">A86+B86</f>
        <v>29</v>
      </c>
      <c r="D86" s="4">
        <v>311</v>
      </c>
      <c r="E86" s="4"/>
      <c r="F86" s="5">
        <v>852.82258064516134</v>
      </c>
      <c r="G86" s="5">
        <v>1329.8225806451612</v>
      </c>
      <c r="H86" s="5">
        <v>1910.3387096774195</v>
      </c>
      <c r="I86" s="5">
        <v>2644.3709677419356</v>
      </c>
      <c r="J86" s="5">
        <v>3217.2903225806454</v>
      </c>
      <c r="K86" s="5">
        <v>3787.0967741935483</v>
      </c>
      <c r="L86" s="5">
        <v>4455.6129032258068</v>
      </c>
      <c r="M86" s="5">
        <v>5118.7741935483873</v>
      </c>
      <c r="N86" s="5">
        <v>5878.0483870967737</v>
      </c>
      <c r="O86" s="5">
        <v>6630.822580645161</v>
      </c>
      <c r="P86" s="5">
        <v>7476.032258064517</v>
      </c>
      <c r="Q86" s="5">
        <v>8312.9032258064508</v>
      </c>
      <c r="AU86" s="135">
        <f t="shared" ref="AU86" si="128">W70</f>
        <v>10000000000</v>
      </c>
      <c r="AV86" s="67">
        <f t="shared" si="105"/>
        <v>10000000000</v>
      </c>
      <c r="AW86" s="6">
        <f t="shared" ref="AW86" si="129">AU86+AV86</f>
        <v>20000000000</v>
      </c>
      <c r="AX86" s="4">
        <f t="shared" si="106"/>
        <v>10000000000</v>
      </c>
      <c r="AZ86" s="5">
        <f>IF($AV$86=10000000000,10000000000,IF('SOLAI T2D SPA'!$C$25&lt;=F86,F86,10000000000))</f>
        <v>10000000000</v>
      </c>
      <c r="BA86" s="5">
        <f>IF($AV$86=10000000000,10000000000,IF('SOLAI T2D SPA'!$C$25&lt;=G86,G86,10000000000))</f>
        <v>10000000000</v>
      </c>
      <c r="BB86" s="5">
        <f>IF($AV$86=10000000000,10000000000,IF('SOLAI T2D SPA'!$C$25&lt;=H86,H86,10000000000))</f>
        <v>10000000000</v>
      </c>
      <c r="BC86" s="5">
        <f>IF($AV$86=10000000000,10000000000,IF('SOLAI T2D SPA'!$C$25&lt;=I86,I86,10000000000))</f>
        <v>10000000000</v>
      </c>
      <c r="BD86" s="5">
        <f>IF($AV$86=10000000000,10000000000,IF('SOLAI T2D SPA'!$C$25&lt;=J86,J86,10000000000))</f>
        <v>10000000000</v>
      </c>
      <c r="BE86" s="5">
        <f>IF($AV$86=10000000000,10000000000,IF('SOLAI T2D SPA'!$C$25&lt;=K86,K86,10000000000))</f>
        <v>10000000000</v>
      </c>
      <c r="BF86" s="5">
        <f>IF($AV$86=10000000000,10000000000,IF('SOLAI T2D SPA'!$C$25&lt;=L86,L86,10000000000))</f>
        <v>10000000000</v>
      </c>
      <c r="BG86" s="5">
        <f>IF($AV$86=10000000000,10000000000,IF('SOLAI T2D SPA'!$C$25&lt;=M86,M86,10000000000))</f>
        <v>10000000000</v>
      </c>
      <c r="BH86" s="5">
        <f>IF($AV$86=10000000000,10000000000,IF('SOLAI T2D SPA'!$C$25&lt;=N86,N86,10000000000))</f>
        <v>10000000000</v>
      </c>
      <c r="BI86" s="5">
        <f>IF($AV$86=10000000000,10000000000,IF('SOLAI T2D SPA'!$C$25&lt;=O86,O86,10000000000))</f>
        <v>10000000000</v>
      </c>
      <c r="BJ86" s="5">
        <f>IF($AV$86=10000000000,10000000000,IF('SOLAI T2D SPA'!$C$25&lt;=P86,P86,10000000000))</f>
        <v>10000000000</v>
      </c>
      <c r="BK86" s="5">
        <f>IF($AV$86=10000000000,10000000000,IF('SOLAI T2D SPA'!$C$25&lt;=Q86,Q86,10000000000))</f>
        <v>10000000000</v>
      </c>
    </row>
    <row r="87" spans="1:65" ht="15" customHeight="1" thickBot="1" x14ac:dyDescent="0.6">
      <c r="A87" s="135"/>
      <c r="B87" s="65">
        <v>5</v>
      </c>
      <c r="C87" s="6">
        <f t="shared" ref="C87" si="130">A86+B87</f>
        <v>30</v>
      </c>
      <c r="D87" s="4">
        <v>336</v>
      </c>
      <c r="E87" s="4"/>
      <c r="F87" s="5">
        <v>884.41935483870975</v>
      </c>
      <c r="G87" s="5">
        <v>1379.1935483870968</v>
      </c>
      <c r="H87" s="5">
        <v>1981.3870967741937</v>
      </c>
      <c r="I87" s="5">
        <v>2743.4354838709678</v>
      </c>
      <c r="J87" s="5">
        <v>3338.3387096774195</v>
      </c>
      <c r="K87" s="5">
        <v>3929.5161290322585</v>
      </c>
      <c r="L87" s="5">
        <v>4624.3387096774195</v>
      </c>
      <c r="M87" s="5">
        <v>5313.1612903225805</v>
      </c>
      <c r="N87" s="5">
        <v>6101.8709677419356</v>
      </c>
      <c r="O87" s="5">
        <v>6884.8387096774204</v>
      </c>
      <c r="P87" s="5">
        <v>7763.2903225806449</v>
      </c>
      <c r="Q87" s="5">
        <v>8634.1935483870966</v>
      </c>
      <c r="AU87" s="135"/>
      <c r="AV87" s="67">
        <f t="shared" si="105"/>
        <v>10000000000</v>
      </c>
      <c r="AW87" s="6">
        <f t="shared" ref="AW87" si="131">AU86+AV87</f>
        <v>20000000000</v>
      </c>
      <c r="AX87" s="4">
        <f t="shared" si="106"/>
        <v>10000000000</v>
      </c>
      <c r="AZ87" s="5">
        <f>IF($AV$87=10000000000,10000000000,IF('SOLAI T2D SPA'!$C$25&lt;=F87,F87,10000000000))</f>
        <v>10000000000</v>
      </c>
      <c r="BA87" s="5">
        <f>IF($AV$87=10000000000,10000000000,IF('SOLAI T2D SPA'!$C$25&lt;=G87,G87,10000000000))</f>
        <v>10000000000</v>
      </c>
      <c r="BB87" s="5">
        <f>IF($AV$87=10000000000,10000000000,IF('SOLAI T2D SPA'!$C$25&lt;=H87,H87,10000000000))</f>
        <v>10000000000</v>
      </c>
      <c r="BC87" s="5">
        <f>IF($AV$87=10000000000,10000000000,IF('SOLAI T2D SPA'!$C$25&lt;=I87,I87,10000000000))</f>
        <v>10000000000</v>
      </c>
      <c r="BD87" s="5">
        <f>IF($AV$87=10000000000,10000000000,IF('SOLAI T2D SPA'!$C$25&lt;=J87,J87,10000000000))</f>
        <v>10000000000</v>
      </c>
      <c r="BE87" s="5">
        <f>IF($AV$87=10000000000,10000000000,IF('SOLAI T2D SPA'!$C$25&lt;=K87,K87,10000000000))</f>
        <v>10000000000</v>
      </c>
      <c r="BF87" s="5">
        <f>IF($AV$87=10000000000,10000000000,IF('SOLAI T2D SPA'!$C$25&lt;=L87,L87,10000000000))</f>
        <v>10000000000</v>
      </c>
      <c r="BG87" s="5">
        <f>IF($AV$87=10000000000,10000000000,IF('SOLAI T2D SPA'!$C$25&lt;=M87,M87,10000000000))</f>
        <v>10000000000</v>
      </c>
      <c r="BH87" s="5">
        <f>IF($AV$87=10000000000,10000000000,IF('SOLAI T2D SPA'!$C$25&lt;=N87,N87,10000000000))</f>
        <v>10000000000</v>
      </c>
      <c r="BI87" s="5">
        <f>IF($AV$87=10000000000,10000000000,IF('SOLAI T2D SPA'!$C$25&lt;=O87,O87,10000000000))</f>
        <v>10000000000</v>
      </c>
      <c r="BJ87" s="5">
        <f>IF($AV$87=10000000000,10000000000,IF('SOLAI T2D SPA'!$C$25&lt;=P87,P87,10000000000))</f>
        <v>10000000000</v>
      </c>
      <c r="BK87" s="5">
        <f>IF($AV$87=10000000000,10000000000,IF('SOLAI T2D SPA'!$C$25&lt;=Q87,Q87,10000000000))</f>
        <v>10000000000</v>
      </c>
    </row>
    <row r="88" spans="1:65" ht="15" customHeight="1" thickBot="1" x14ac:dyDescent="0.6">
      <c r="AU88" s="26">
        <f>MIN(AU76:AU87)</f>
        <v>10000000000</v>
      </c>
      <c r="AV88" s="26">
        <f t="shared" ref="AV88:AX88" si="132">MIN(AV76:AV87)</f>
        <v>10000000000</v>
      </c>
      <c r="AW88" s="26">
        <f t="shared" si="132"/>
        <v>20000000000</v>
      </c>
      <c r="AX88" s="26">
        <f t="shared" si="132"/>
        <v>10000000000</v>
      </c>
      <c r="AZ88" s="26">
        <f t="shared" ref="AZ88" si="133">MIN(AZ76:AZ87)</f>
        <v>10000000000</v>
      </c>
      <c r="BA88" s="26">
        <f t="shared" ref="BA88" si="134">MIN(BA76:BA87)</f>
        <v>10000000000</v>
      </c>
      <c r="BB88" s="26">
        <f t="shared" ref="BB88" si="135">MIN(BB76:BB87)</f>
        <v>10000000000</v>
      </c>
      <c r="BC88" s="26">
        <f t="shared" ref="BC88" si="136">MIN(BC76:BC87)</f>
        <v>10000000000</v>
      </c>
      <c r="BD88" s="26">
        <f t="shared" ref="BD88" si="137">MIN(BD76:BD87)</f>
        <v>10000000000</v>
      </c>
      <c r="BE88" s="26">
        <f t="shared" ref="BE88" si="138">MIN(BE76:BE87)</f>
        <v>10000000000</v>
      </c>
      <c r="BF88" s="26">
        <f t="shared" ref="BF88" si="139">MIN(BF76:BF87)</f>
        <v>10000000000</v>
      </c>
      <c r="BG88" s="26">
        <f t="shared" ref="BG88" si="140">MIN(BG76:BG87)</f>
        <v>10000000000</v>
      </c>
      <c r="BH88" s="26">
        <f t="shared" ref="BH88" si="141">MIN(BH76:BH87)</f>
        <v>10000000000</v>
      </c>
      <c r="BI88" s="26">
        <f t="shared" ref="BI88" si="142">MIN(BI76:BI87)</f>
        <v>10000000000</v>
      </c>
      <c r="BJ88" s="26">
        <f t="shared" ref="BJ88" si="143">MIN(BJ76:BJ87)</f>
        <v>10000000000</v>
      </c>
      <c r="BK88" s="26">
        <f t="shared" ref="BK88" si="144">MIN(BK76:BK87)</f>
        <v>10000000000</v>
      </c>
      <c r="BL88" s="29">
        <f>MIN(AZ88:BK88)</f>
        <v>10000000000</v>
      </c>
      <c r="BM88" s="53">
        <f>IF(AND(U46=1,BL88=10000000000),1,0)</f>
        <v>0</v>
      </c>
    </row>
    <row r="90" spans="1:65" ht="15" customHeight="1" thickBot="1" x14ac:dyDescent="0.6"/>
    <row r="91" spans="1:65" ht="15" customHeight="1" thickBot="1" x14ac:dyDescent="0.6">
      <c r="AU91" s="40">
        <f>MIN(AU88,AU42)</f>
        <v>10000000000</v>
      </c>
      <c r="AV91" s="40">
        <f t="shared" ref="AV91:AX91" si="145">MIN(AV88,AV42)</f>
        <v>10000000000</v>
      </c>
      <c r="AW91" s="40">
        <f t="shared" si="145"/>
        <v>20000000000</v>
      </c>
      <c r="AX91" s="40">
        <f t="shared" si="145"/>
        <v>10000000000</v>
      </c>
      <c r="AZ91"/>
      <c r="BA91" s="2"/>
      <c r="BB91" s="2"/>
      <c r="BC91"/>
      <c r="BD91"/>
      <c r="BE91" s="2"/>
      <c r="BH91" s="2"/>
      <c r="BI91" s="2"/>
      <c r="BJ91" s="2"/>
      <c r="BL91" s="74">
        <f>MIN(BL88,BL42)</f>
        <v>10000000000</v>
      </c>
    </row>
  </sheetData>
  <mergeCells count="71">
    <mergeCell ref="AU84:AU85"/>
    <mergeCell ref="AU86:AU87"/>
    <mergeCell ref="AZ75:BK75"/>
    <mergeCell ref="AU76:AU77"/>
    <mergeCell ref="AU78:AU79"/>
    <mergeCell ref="AU80:AU81"/>
    <mergeCell ref="AU82:AU83"/>
    <mergeCell ref="W68:W69"/>
    <mergeCell ref="W70:W71"/>
    <mergeCell ref="AU30:AU31"/>
    <mergeCell ref="AU32:AU33"/>
    <mergeCell ref="AU34:AU35"/>
    <mergeCell ref="AU36:AU37"/>
    <mergeCell ref="AU38:AU39"/>
    <mergeCell ref="AU40:AU41"/>
    <mergeCell ref="W24:W25"/>
    <mergeCell ref="W60:W61"/>
    <mergeCell ref="W62:W63"/>
    <mergeCell ref="W64:W65"/>
    <mergeCell ref="W66:W67"/>
    <mergeCell ref="W14:W15"/>
    <mergeCell ref="W16:W17"/>
    <mergeCell ref="W18:W19"/>
    <mergeCell ref="W20:W21"/>
    <mergeCell ref="W22:W23"/>
    <mergeCell ref="A78:A79"/>
    <mergeCell ref="A80:A81"/>
    <mergeCell ref="A82:A83"/>
    <mergeCell ref="A84:A85"/>
    <mergeCell ref="A86:A87"/>
    <mergeCell ref="A68:A69"/>
    <mergeCell ref="A70:A71"/>
    <mergeCell ref="A74:E74"/>
    <mergeCell ref="F75:Q75"/>
    <mergeCell ref="A76:A77"/>
    <mergeCell ref="S58:S59"/>
    <mergeCell ref="A60:A61"/>
    <mergeCell ref="A62:A63"/>
    <mergeCell ref="A64:A65"/>
    <mergeCell ref="A66:A67"/>
    <mergeCell ref="S12:S13"/>
    <mergeCell ref="A27:E27"/>
    <mergeCell ref="F28:Q28"/>
    <mergeCell ref="A30:A31"/>
    <mergeCell ref="A32:A33"/>
    <mergeCell ref="A22:A23"/>
    <mergeCell ref="F12:P12"/>
    <mergeCell ref="A14:A15"/>
    <mergeCell ref="A16:A17"/>
    <mergeCell ref="A18:A19"/>
    <mergeCell ref="A20:A21"/>
    <mergeCell ref="Q2:Q12"/>
    <mergeCell ref="A24:A25"/>
    <mergeCell ref="A1:P1"/>
    <mergeCell ref="A2:E11"/>
    <mergeCell ref="F2:L2"/>
    <mergeCell ref="M2:P2"/>
    <mergeCell ref="F4:L4"/>
    <mergeCell ref="M4:P11"/>
    <mergeCell ref="A34:A35"/>
    <mergeCell ref="A36:A37"/>
    <mergeCell ref="A38:A39"/>
    <mergeCell ref="A40:A41"/>
    <mergeCell ref="A43:Q43"/>
    <mergeCell ref="A44:E57"/>
    <mergeCell ref="F44:L44"/>
    <mergeCell ref="M44:P44"/>
    <mergeCell ref="Q44:Q58"/>
    <mergeCell ref="F46:L46"/>
    <mergeCell ref="M46:P57"/>
    <mergeCell ref="F58:P58"/>
  </mergeCells>
  <pageMargins left="0.7" right="0.7" top="0.75" bottom="0.75" header="0.3" footer="0.3"/>
  <pageSetup paperSize="8"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"/>
  <sheetViews>
    <sheetView workbookViewId="0">
      <selection activeCell="I21" sqref="I21"/>
    </sheetView>
  </sheetViews>
  <sheetFormatPr defaultRowHeight="14.4" x14ac:dyDescent="0.55000000000000004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"/>
  <sheetViews>
    <sheetView workbookViewId="0"/>
  </sheetViews>
  <sheetFormatPr defaultRowHeight="14.4" x14ac:dyDescent="0.5500000000000000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4">
    <pageSetUpPr fitToPage="1"/>
  </sheetPr>
  <dimension ref="A1:DO196"/>
  <sheetViews>
    <sheetView topLeftCell="AQ64" zoomScale="70" zoomScaleNormal="70" workbookViewId="0">
      <selection activeCell="BB83" sqref="BB83"/>
    </sheetView>
  </sheetViews>
  <sheetFormatPr defaultColWidth="15.68359375" defaultRowHeight="15" customHeight="1" x14ac:dyDescent="0.55000000000000004"/>
  <cols>
    <col min="1" max="3" width="15.68359375" style="1"/>
    <col min="4" max="6" width="15.68359375" style="2"/>
    <col min="7" max="31" width="8.26171875" style="2" customWidth="1"/>
    <col min="32" max="41" width="8.26171875" style="1" customWidth="1"/>
    <col min="42" max="43" width="8.26171875" customWidth="1"/>
    <col min="44" max="44" width="15.68359375" style="23"/>
    <col min="45" max="46" width="8.26171875" customWidth="1"/>
    <col min="47" max="47" width="12.83984375" customWidth="1"/>
    <col min="48" max="52" width="15.578125" customWidth="1"/>
    <col min="53" max="64" width="8.26171875" customWidth="1"/>
    <col min="120" max="16384" width="15.68359375" style="1"/>
  </cols>
  <sheetData>
    <row r="1" spans="1:119" ht="15" customHeight="1" x14ac:dyDescent="0.55000000000000004">
      <c r="AR1" s="72" t="s">
        <v>80</v>
      </c>
      <c r="BB1" s="97" t="str">
        <f>BB6&amp;"("&amp;BB5&amp;")+"&amp;BC6&amp;"("&amp;BC5&amp;")"</f>
        <v>1f8(C)+(2*)1f8(L)</v>
      </c>
      <c r="BC1" s="98"/>
      <c r="BD1" s="97" t="str">
        <f t="shared" ref="BD1" si="0">BD6&amp;"("&amp;BD5&amp;")+"&amp;BE6&amp;"("&amp;BE5&amp;")"</f>
        <v>1f10(C)+(2*)1f8(L)</v>
      </c>
      <c r="BE1" s="98"/>
      <c r="BF1" s="97" t="str">
        <f t="shared" ref="BF1" si="1">BF6&amp;"("&amp;BF5&amp;")+"&amp;BG6&amp;"("&amp;BG5&amp;")"</f>
        <v>1f12(C)+(2*)1f10(L)</v>
      </c>
      <c r="BG1" s="98"/>
      <c r="BH1" s="97" t="str">
        <f t="shared" ref="BH1" si="2">BH6&amp;"("&amp;BH5&amp;")+"&amp;BI6&amp;"("&amp;BI5&amp;")"</f>
        <v>2f10(C)+(2*)1f12(L)</v>
      </c>
      <c r="BI1" s="98"/>
      <c r="BJ1" s="97" t="str">
        <f t="shared" ref="BJ1" si="3">BJ6&amp;"("&amp;BJ5&amp;")+"&amp;BK6&amp;"("&amp;BK5&amp;")"</f>
        <v>2f12(C)+(2*)2f10(L)</v>
      </c>
      <c r="BK1" s="98"/>
      <c r="BL1" s="97" t="str">
        <f t="shared" ref="BL1" si="4">BL6&amp;"("&amp;BL5&amp;")+"&amp;BM6&amp;"("&amp;BM5&amp;")"</f>
        <v>2f14(C)+(2*)2f12(L)</v>
      </c>
      <c r="BM1" s="98"/>
      <c r="BN1" s="97" t="str">
        <f t="shared" ref="BN1" si="5">BN6&amp;"("&amp;BN5&amp;")+"&amp;BO6&amp;"("&amp;BO5&amp;")"</f>
        <v>2f16(C)+(2*)2f14(L)</v>
      </c>
      <c r="BO1" s="98"/>
      <c r="BP1" s="97" t="str">
        <f t="shared" ref="BP1" si="6">BP6&amp;"("&amp;BP5&amp;")+"&amp;BQ6&amp;"("&amp;BQ5&amp;")"</f>
        <v>2f18(C)+(2*)2f16(L)</v>
      </c>
      <c r="BQ1" s="98"/>
      <c r="BR1" s="97" t="str">
        <f t="shared" ref="BR1" si="7">BR6&amp;"("&amp;BR5&amp;")+"&amp;BS6&amp;"("&amp;BS5&amp;")"</f>
        <v>2f20(C)+(2*)2f18(L)</v>
      </c>
      <c r="BS1" s="98"/>
    </row>
    <row r="3" spans="1:119" ht="15" customHeight="1" x14ac:dyDescent="0.55000000000000004">
      <c r="BB3" s="73" t="str">
        <f>IF(AND(BB42=$BT$42,BB42&lt;800000000),BB1,"")</f>
        <v/>
      </c>
      <c r="BD3" s="73" t="str">
        <f>IF(AND(BD42=$BT$42,BD42&lt;800000000),BD1,"")</f>
        <v/>
      </c>
      <c r="BF3" s="73" t="str">
        <f>IF(AND(BF42=$BT$42,BF42&lt;800000000),BF1,"")</f>
        <v/>
      </c>
      <c r="BH3" s="73" t="str">
        <f>IF(AND(BH42=$BT$42,BH42&lt;800000000),BH1,"")</f>
        <v/>
      </c>
      <c r="BJ3" s="73" t="str">
        <f>IF(AND(BJ42=$BT$42,BJ42&lt;800000000),BJ1,"")</f>
        <v/>
      </c>
      <c r="BL3" s="73" t="str">
        <f>IF(AND(BL42=$BT$42,BL42&lt;800000000),BL1,"")</f>
        <v/>
      </c>
      <c r="BN3" s="73" t="str">
        <f>IF(AND(BN42=$BT$42,BN42&lt;800000000),BN1,"")</f>
        <v/>
      </c>
      <c r="BP3" s="73" t="str">
        <f>IF(AND(BP42=$BT$42,BP42&lt;800000000),BP1,"")</f>
        <v/>
      </c>
      <c r="BR3" s="73" t="str">
        <f>IF(AND(BR42=$BT$42,BR42&lt;800000000),BR1,"")</f>
        <v/>
      </c>
      <c r="BU3" s="103" t="str">
        <f>BB3&amp;BD3&amp;BF3&amp;BH3&amp;BJ3&amp;BL3&amp;BN3&amp;BP3&amp;BR3</f>
        <v/>
      </c>
    </row>
    <row r="4" spans="1:119" ht="40" customHeight="1" x14ac:dyDescent="0.55000000000000004">
      <c r="A4" s="176" t="s">
        <v>121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</row>
    <row r="5" spans="1:119" s="2" customFormat="1" ht="15" customHeight="1" x14ac:dyDescent="0.55000000000000004">
      <c r="A5" s="184" t="s">
        <v>107</v>
      </c>
      <c r="B5" s="185"/>
      <c r="C5" s="185"/>
      <c r="D5" s="185"/>
      <c r="E5" s="185"/>
      <c r="F5" s="186"/>
      <c r="G5" s="177" t="s">
        <v>36</v>
      </c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52" t="s">
        <v>78</v>
      </c>
      <c r="Z5" s="152"/>
      <c r="AA5" s="84"/>
      <c r="AB5" s="85"/>
      <c r="AC5" s="85"/>
      <c r="AD5" s="86"/>
      <c r="AE5" s="86"/>
      <c r="AF5" s="86"/>
      <c r="AG5" s="86"/>
      <c r="AH5" s="86"/>
      <c r="AI5" s="86"/>
      <c r="AJ5" s="87"/>
      <c r="AP5"/>
      <c r="AQ5"/>
      <c r="AR5" s="23"/>
      <c r="AS5"/>
      <c r="AT5"/>
      <c r="AU5"/>
      <c r="AV5"/>
      <c r="AW5"/>
      <c r="AX5"/>
      <c r="AY5"/>
      <c r="AZ5"/>
      <c r="BA5"/>
      <c r="BB5" s="10" t="s">
        <v>123</v>
      </c>
      <c r="BC5" s="11" t="s">
        <v>122</v>
      </c>
      <c r="BD5" s="10" t="s">
        <v>123</v>
      </c>
      <c r="BE5" s="11" t="s">
        <v>122</v>
      </c>
      <c r="BF5" s="10" t="s">
        <v>123</v>
      </c>
      <c r="BG5" s="11" t="s">
        <v>122</v>
      </c>
      <c r="BH5" s="10" t="s">
        <v>123</v>
      </c>
      <c r="BI5" s="11" t="s">
        <v>122</v>
      </c>
      <c r="BJ5" s="10" t="s">
        <v>123</v>
      </c>
      <c r="BK5" s="11" t="s">
        <v>122</v>
      </c>
      <c r="BL5" s="10" t="s">
        <v>123</v>
      </c>
      <c r="BM5" s="11" t="s">
        <v>122</v>
      </c>
      <c r="BN5" s="10" t="s">
        <v>123</v>
      </c>
      <c r="BO5" s="11" t="s">
        <v>122</v>
      </c>
      <c r="BP5" s="10" t="s">
        <v>123</v>
      </c>
      <c r="BQ5" s="11" t="s">
        <v>122</v>
      </c>
      <c r="BR5" s="10" t="s">
        <v>123</v>
      </c>
      <c r="BS5" s="11" t="s">
        <v>122</v>
      </c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</row>
    <row r="6" spans="1:119" s="2" customFormat="1" ht="15" customHeight="1" x14ac:dyDescent="0.55000000000000004">
      <c r="A6" s="184"/>
      <c r="B6" s="185"/>
      <c r="C6" s="185"/>
      <c r="D6" s="185"/>
      <c r="E6" s="185"/>
      <c r="F6" s="186"/>
      <c r="G6" s="10" t="s">
        <v>34</v>
      </c>
      <c r="H6" s="11" t="s">
        <v>35</v>
      </c>
      <c r="I6" s="10" t="s">
        <v>34</v>
      </c>
      <c r="J6" s="11" t="s">
        <v>35</v>
      </c>
      <c r="K6" s="10" t="s">
        <v>34</v>
      </c>
      <c r="L6" s="11" t="s">
        <v>35</v>
      </c>
      <c r="M6" s="10" t="s">
        <v>34</v>
      </c>
      <c r="N6" s="11" t="s">
        <v>35</v>
      </c>
      <c r="O6" s="10" t="s">
        <v>34</v>
      </c>
      <c r="P6" s="11" t="s">
        <v>35</v>
      </c>
      <c r="Q6" s="10" t="s">
        <v>34</v>
      </c>
      <c r="R6" s="11" t="s">
        <v>35</v>
      </c>
      <c r="S6" s="10" t="s">
        <v>34</v>
      </c>
      <c r="T6" s="11" t="s">
        <v>35</v>
      </c>
      <c r="U6" s="10" t="s">
        <v>34</v>
      </c>
      <c r="V6" s="11" t="s">
        <v>35</v>
      </c>
      <c r="W6" s="10" t="s">
        <v>34</v>
      </c>
      <c r="X6" s="11" t="s">
        <v>35</v>
      </c>
      <c r="Y6" s="179"/>
      <c r="Z6" s="179"/>
      <c r="AA6" s="89"/>
      <c r="AB6" s="7"/>
      <c r="AC6" s="7"/>
      <c r="AD6" s="90"/>
      <c r="AE6" s="90"/>
      <c r="AF6" s="90"/>
      <c r="AG6" s="90"/>
      <c r="AH6" s="90"/>
      <c r="AI6" s="90"/>
      <c r="AJ6" s="91"/>
      <c r="AP6"/>
      <c r="AQ6"/>
      <c r="AR6" s="23"/>
      <c r="AS6"/>
      <c r="AT6"/>
      <c r="AU6"/>
      <c r="AV6"/>
      <c r="AW6"/>
      <c r="AX6"/>
      <c r="AY6"/>
      <c r="AZ6"/>
      <c r="BA6"/>
      <c r="BB6" s="12" t="s">
        <v>32</v>
      </c>
      <c r="BC6" s="13" t="s">
        <v>33</v>
      </c>
      <c r="BD6" s="12" t="s">
        <v>37</v>
      </c>
      <c r="BE6" s="13" t="s">
        <v>33</v>
      </c>
      <c r="BF6" s="12" t="s">
        <v>38</v>
      </c>
      <c r="BG6" s="13" t="s">
        <v>45</v>
      </c>
      <c r="BH6" s="12" t="s">
        <v>39</v>
      </c>
      <c r="BI6" s="13" t="s">
        <v>46</v>
      </c>
      <c r="BJ6" s="12" t="s">
        <v>44</v>
      </c>
      <c r="BK6" s="13" t="s">
        <v>47</v>
      </c>
      <c r="BL6" s="12" t="s">
        <v>43</v>
      </c>
      <c r="BM6" s="13" t="s">
        <v>51</v>
      </c>
      <c r="BN6" s="12" t="s">
        <v>42</v>
      </c>
      <c r="BO6" s="13" t="s">
        <v>50</v>
      </c>
      <c r="BP6" s="12" t="s">
        <v>41</v>
      </c>
      <c r="BQ6" s="13" t="s">
        <v>49</v>
      </c>
      <c r="BR6" s="12" t="s">
        <v>40</v>
      </c>
      <c r="BS6" s="13" t="s">
        <v>48</v>
      </c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</row>
    <row r="7" spans="1:119" s="2" customFormat="1" ht="15" customHeight="1" x14ac:dyDescent="0.55000000000000004">
      <c r="A7" s="184"/>
      <c r="B7" s="185"/>
      <c r="C7" s="185"/>
      <c r="D7" s="185"/>
      <c r="E7" s="185"/>
      <c r="F7" s="186"/>
      <c r="G7" s="12" t="s">
        <v>32</v>
      </c>
      <c r="H7" s="13" t="s">
        <v>33</v>
      </c>
      <c r="I7" s="12" t="s">
        <v>37</v>
      </c>
      <c r="J7" s="13" t="s">
        <v>33</v>
      </c>
      <c r="K7" s="12" t="s">
        <v>38</v>
      </c>
      <c r="L7" s="13" t="s">
        <v>45</v>
      </c>
      <c r="M7" s="12" t="s">
        <v>39</v>
      </c>
      <c r="N7" s="13" t="s">
        <v>46</v>
      </c>
      <c r="O7" s="12" t="s">
        <v>44</v>
      </c>
      <c r="P7" s="13" t="s">
        <v>47</v>
      </c>
      <c r="Q7" s="12" t="s">
        <v>43</v>
      </c>
      <c r="R7" s="13" t="s">
        <v>51</v>
      </c>
      <c r="S7" s="12" t="s">
        <v>42</v>
      </c>
      <c r="T7" s="13" t="s">
        <v>50</v>
      </c>
      <c r="U7" s="12" t="s">
        <v>41</v>
      </c>
      <c r="V7" s="13" t="s">
        <v>49</v>
      </c>
      <c r="W7" s="12" t="s">
        <v>40</v>
      </c>
      <c r="X7" s="13" t="s">
        <v>48</v>
      </c>
      <c r="Y7" s="179"/>
      <c r="Z7" s="179"/>
      <c r="AA7" s="89"/>
      <c r="AB7" s="7"/>
      <c r="AC7" s="7"/>
      <c r="AD7" s="90"/>
      <c r="AE7" s="90"/>
      <c r="AF7" s="90"/>
      <c r="AG7" s="90"/>
      <c r="AH7" s="90"/>
      <c r="AI7" s="90"/>
      <c r="AJ7" s="91"/>
      <c r="AP7"/>
      <c r="AQ7"/>
      <c r="AR7" s="23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</row>
    <row r="8" spans="1:119" s="2" customFormat="1" ht="40" customHeight="1" x14ac:dyDescent="0.55000000000000004">
      <c r="A8" s="70" t="s">
        <v>30</v>
      </c>
      <c r="B8" s="70" t="s">
        <v>31</v>
      </c>
      <c r="C8" s="70" t="s">
        <v>0</v>
      </c>
      <c r="D8" s="66" t="b">
        <f>IF(OR('LP POLISTIROLO'!AR12=1,'LP POLISTIROLO'!AR90=1),"'LP POLISTIROLO'!'AV129"&amp;"+"&amp;";""")</f>
        <v>0</v>
      </c>
      <c r="E8" s="66" t="s">
        <v>4</v>
      </c>
      <c r="F8" s="66" t="s">
        <v>5</v>
      </c>
      <c r="G8" s="156" t="s">
        <v>18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8"/>
      <c r="Y8" s="179"/>
      <c r="Z8" s="179"/>
      <c r="AA8" s="92"/>
      <c r="AB8" s="90"/>
      <c r="AC8" s="90"/>
      <c r="AD8" s="90"/>
      <c r="AE8" s="90"/>
      <c r="AF8" s="90"/>
      <c r="AG8" s="90"/>
      <c r="AH8" s="90"/>
      <c r="AI8" s="90"/>
      <c r="AJ8" s="91"/>
      <c r="AM8" s="180" t="s">
        <v>20</v>
      </c>
      <c r="AN8" s="181"/>
      <c r="AO8" s="181"/>
      <c r="AP8"/>
      <c r="AQ8"/>
      <c r="AR8" s="23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</row>
    <row r="9" spans="1:119" s="2" customFormat="1" ht="15" customHeight="1" x14ac:dyDescent="0.55000000000000004">
      <c r="A9" s="70" t="s">
        <v>2</v>
      </c>
      <c r="B9" s="70" t="s">
        <v>2</v>
      </c>
      <c r="C9" s="70" t="s">
        <v>2</v>
      </c>
      <c r="D9" s="66" t="s">
        <v>2</v>
      </c>
      <c r="E9" s="66" t="s">
        <v>17</v>
      </c>
      <c r="F9" s="66" t="s">
        <v>6</v>
      </c>
      <c r="G9" s="182" t="s">
        <v>16</v>
      </c>
      <c r="H9" s="183"/>
      <c r="I9" s="182" t="s">
        <v>16</v>
      </c>
      <c r="J9" s="183"/>
      <c r="K9" s="182" t="s">
        <v>16</v>
      </c>
      <c r="L9" s="183"/>
      <c r="M9" s="182" t="s">
        <v>16</v>
      </c>
      <c r="N9" s="183"/>
      <c r="O9" s="182" t="s">
        <v>16</v>
      </c>
      <c r="P9" s="183" t="s">
        <v>16</v>
      </c>
      <c r="Q9" s="182" t="s">
        <v>16</v>
      </c>
      <c r="R9" s="183" t="s">
        <v>16</v>
      </c>
      <c r="S9" s="182" t="s">
        <v>16</v>
      </c>
      <c r="T9" s="183" t="s">
        <v>16</v>
      </c>
      <c r="U9" s="182" t="s">
        <v>16</v>
      </c>
      <c r="V9" s="183" t="s">
        <v>16</v>
      </c>
      <c r="W9" s="182" t="s">
        <v>16</v>
      </c>
      <c r="X9" s="183" t="s">
        <v>16</v>
      </c>
      <c r="Y9" s="179" t="s">
        <v>79</v>
      </c>
      <c r="Z9" s="179"/>
      <c r="AA9" s="92"/>
      <c r="AB9" s="90"/>
      <c r="AC9" s="90"/>
      <c r="AD9" s="90"/>
      <c r="AE9" s="90"/>
      <c r="AF9" s="90"/>
      <c r="AG9" s="90"/>
      <c r="AH9" s="90"/>
      <c r="AI9" s="90"/>
      <c r="AJ9" s="91"/>
      <c r="AM9" s="180"/>
      <c r="AN9" s="181"/>
      <c r="AO9" s="181"/>
      <c r="AP9"/>
      <c r="AQ9"/>
      <c r="AR9" s="23"/>
      <c r="AS9"/>
      <c r="AT9"/>
      <c r="AU9"/>
      <c r="AV9" s="70" t="s">
        <v>2</v>
      </c>
      <c r="AW9" s="70" t="s">
        <v>2</v>
      </c>
      <c r="AX9" s="70" t="s">
        <v>2</v>
      </c>
      <c r="AY9" s="66" t="s">
        <v>2</v>
      </c>
      <c r="AZ9" s="66" t="s">
        <v>17</v>
      </c>
      <c r="BA9"/>
      <c r="BB9" s="182" t="s">
        <v>16</v>
      </c>
      <c r="BC9" s="183"/>
      <c r="BD9" s="182" t="s">
        <v>16</v>
      </c>
      <c r="BE9" s="183"/>
      <c r="BF9" s="182" t="s">
        <v>16</v>
      </c>
      <c r="BG9" s="183"/>
      <c r="BH9" s="182" t="s">
        <v>16</v>
      </c>
      <c r="BI9" s="183"/>
      <c r="BJ9" s="182" t="s">
        <v>16</v>
      </c>
      <c r="BK9" s="183" t="s">
        <v>16</v>
      </c>
      <c r="BL9" s="182" t="s">
        <v>16</v>
      </c>
      <c r="BM9" s="183" t="s">
        <v>16</v>
      </c>
      <c r="BN9" s="182" t="s">
        <v>16</v>
      </c>
      <c r="BO9" s="183" t="s">
        <v>16</v>
      </c>
      <c r="BP9" s="182" t="s">
        <v>16</v>
      </c>
      <c r="BQ9" s="183" t="s">
        <v>16</v>
      </c>
      <c r="BR9" s="182" t="s">
        <v>16</v>
      </c>
      <c r="BS9" s="183" t="s">
        <v>16</v>
      </c>
      <c r="BT9"/>
      <c r="BU9"/>
      <c r="BV9" s="179" t="s">
        <v>79</v>
      </c>
      <c r="BW9" s="17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</row>
    <row r="10" spans="1:119" s="2" customFormat="1" ht="15" customHeight="1" x14ac:dyDescent="0.55000000000000004">
      <c r="A10" s="173">
        <v>4</v>
      </c>
      <c r="B10" s="173">
        <v>12</v>
      </c>
      <c r="C10" s="71">
        <v>4</v>
      </c>
      <c r="D10" s="6">
        <f>A10+B10+C10</f>
        <v>20</v>
      </c>
      <c r="E10" s="4">
        <f>(A10+C10)/100*2500+B10/100*0.4*2500/1.2</f>
        <v>300</v>
      </c>
      <c r="F10" s="4"/>
      <c r="G10" s="169" t="s">
        <v>124</v>
      </c>
      <c r="H10" s="170"/>
      <c r="I10" s="169" t="s">
        <v>124</v>
      </c>
      <c r="J10" s="170"/>
      <c r="K10" s="169">
        <v>1378.916666666667</v>
      </c>
      <c r="L10" s="170"/>
      <c r="M10" s="169">
        <v>1934.9</v>
      </c>
      <c r="N10" s="170"/>
      <c r="O10" s="169">
        <v>2687.041666666667</v>
      </c>
      <c r="P10" s="170"/>
      <c r="Q10" s="169">
        <v>3699.2666666666669</v>
      </c>
      <c r="R10" s="170"/>
      <c r="S10" s="169">
        <v>4826.6166666666668</v>
      </c>
      <c r="T10" s="170"/>
      <c r="U10" s="169">
        <v>6044.1666666666679</v>
      </c>
      <c r="V10" s="170"/>
      <c r="W10" s="169">
        <v>7270</v>
      </c>
      <c r="X10" s="170"/>
      <c r="Y10" s="169">
        <v>2964.166666666667</v>
      </c>
      <c r="Z10" s="170"/>
      <c r="AA10" s="92"/>
      <c r="AB10" s="90"/>
      <c r="AC10" s="90"/>
      <c r="AD10" s="90"/>
      <c r="AE10" s="90"/>
      <c r="AF10" s="90"/>
      <c r="AG10" s="90"/>
      <c r="AH10" s="90"/>
      <c r="AI10" s="90"/>
      <c r="AJ10" s="91"/>
      <c r="AM10" s="180" t="str">
        <f>"MOMLAS"&amp;A10&amp;B10&amp;C10&amp;"REI-P"</f>
        <v>MOMLAS4124REI-P</v>
      </c>
      <c r="AN10" s="181"/>
      <c r="AO10" s="181"/>
      <c r="AP10"/>
      <c r="AQ10"/>
      <c r="AR10" s="23"/>
      <c r="AS10"/>
      <c r="AT10"/>
      <c r="AU10" s="191" t="s">
        <v>76</v>
      </c>
      <c r="AV10" s="173">
        <f>IF(AW10=10000000000,10000000000,IF('SOLAI T2D SPA'!$C$5=AU10,'LP POLISTIROLO'!A10,10000000000))</f>
        <v>10000000000</v>
      </c>
      <c r="AW10" s="173">
        <f>IF(AND($AR$12=1,'SOLAI T2D SPA'!$C$6=B10),B10,10000000000)</f>
        <v>10000000000</v>
      </c>
      <c r="AX10" s="71">
        <f>IF(AW10=10000000000,10000000000,IF('SOLAI T2D SPA'!$C$7='LP POLISTIROLO'!C10,'LP POLISTIROLO'!C10,10000000000))</f>
        <v>10000000000</v>
      </c>
      <c r="AY10" s="6">
        <f>AV10+AW10+AX10</f>
        <v>30000000000</v>
      </c>
      <c r="AZ10" s="4">
        <f>IF(AY10&gt;100000,10000000000,E10)</f>
        <v>10000000000</v>
      </c>
      <c r="BA10"/>
      <c r="BB10" s="169" t="s">
        <v>124</v>
      </c>
      <c r="BC10" s="170"/>
      <c r="BD10" s="169" t="s">
        <v>124</v>
      </c>
      <c r="BE10" s="170"/>
      <c r="BF10" s="169">
        <f>IF($AZ$10=10000000000,10000000000,IF('SOLAI T2D SPA'!$C$20&lt;=K10,K10,10000000000))</f>
        <v>10000000000</v>
      </c>
      <c r="BG10" s="170"/>
      <c r="BH10" s="169">
        <f>IF($AZ$10=10000000000,10000000000,IF('SOLAI T2D SPA'!$C$20&lt;=M10,M10,10000000000))</f>
        <v>10000000000</v>
      </c>
      <c r="BI10" s="170"/>
      <c r="BJ10" s="169">
        <f>IF($AZ$10=10000000000,10000000000,IF('SOLAI T2D SPA'!$C$20&lt;=O10,O10,10000000000))</f>
        <v>10000000000</v>
      </c>
      <c r="BK10" s="170"/>
      <c r="BL10" s="169">
        <f>IF($AZ$10=10000000000,10000000000,IF('SOLAI T2D SPA'!$C$20&lt;=Q10,Q10,10000000000))</f>
        <v>10000000000</v>
      </c>
      <c r="BM10" s="170"/>
      <c r="BN10" s="169">
        <f>IF($AZ$10=10000000000,10000000000,IF('SOLAI T2D SPA'!$C$20&lt;=S10,S10,10000000000))</f>
        <v>10000000000</v>
      </c>
      <c r="BO10" s="170"/>
      <c r="BP10" s="169">
        <f>IF($AZ$10=10000000000,10000000000,IF('SOLAI T2D SPA'!$C$20&lt;=U10,U10,10000000000))</f>
        <v>10000000000</v>
      </c>
      <c r="BQ10" s="170"/>
      <c r="BR10" s="169">
        <f>IF($AZ$10=10000000000,10000000000,IF('SOLAI T2D SPA'!$C$20&lt;=W10,W10,10000000000))</f>
        <v>10000000000</v>
      </c>
      <c r="BS10" s="170"/>
      <c r="BT10"/>
      <c r="BU10"/>
      <c r="BV10" s="169">
        <v>2964.166666666667</v>
      </c>
      <c r="BW10" s="17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</row>
    <row r="11" spans="1:119" s="2" customFormat="1" ht="15" customHeight="1" thickBot="1" x14ac:dyDescent="0.6">
      <c r="A11" s="174"/>
      <c r="B11" s="175"/>
      <c r="C11" s="71">
        <v>5</v>
      </c>
      <c r="D11" s="6">
        <f>A10+B10+C11</f>
        <v>21</v>
      </c>
      <c r="E11" s="4">
        <f>(A10+C11)/100*2500+B10/100*0.4*2500/1.2</f>
        <v>325</v>
      </c>
      <c r="F11" s="4"/>
      <c r="G11" s="169" t="s">
        <v>124</v>
      </c>
      <c r="H11" s="170"/>
      <c r="I11" s="169" t="s">
        <v>124</v>
      </c>
      <c r="J11" s="170"/>
      <c r="K11" s="169">
        <v>1473.5583333333334</v>
      </c>
      <c r="L11" s="170"/>
      <c r="M11" s="169">
        <v>2073.9749999999999</v>
      </c>
      <c r="N11" s="170"/>
      <c r="O11" s="169">
        <v>2891.3083333333338</v>
      </c>
      <c r="P11" s="170"/>
      <c r="Q11" s="169">
        <v>4003</v>
      </c>
      <c r="R11" s="170"/>
      <c r="S11" s="169">
        <v>5258.3416666666672</v>
      </c>
      <c r="T11" s="170"/>
      <c r="U11" s="169">
        <v>6633.375</v>
      </c>
      <c r="V11" s="170"/>
      <c r="W11" s="169">
        <v>8104.1666666666679</v>
      </c>
      <c r="X11" s="170"/>
      <c r="Y11" s="169">
        <v>3128.3333333333335</v>
      </c>
      <c r="Z11" s="170"/>
      <c r="AA11" s="92"/>
      <c r="AB11" s="90"/>
      <c r="AC11" s="90"/>
      <c r="AD11" s="90"/>
      <c r="AE11" s="90"/>
      <c r="AF11" s="90"/>
      <c r="AG11" s="90"/>
      <c r="AH11" s="90"/>
      <c r="AI11" s="90"/>
      <c r="AJ11" s="91"/>
      <c r="AM11" s="180" t="str">
        <f>"MOMLAS"&amp;A10&amp;B10&amp;C11&amp;"REI-P"</f>
        <v>MOMLAS4125REI-P</v>
      </c>
      <c r="AN11" s="181"/>
      <c r="AO11" s="181"/>
      <c r="AP11"/>
      <c r="AQ11"/>
      <c r="AR11" s="23"/>
      <c r="AS11"/>
      <c r="AT11"/>
      <c r="AU11" s="192"/>
      <c r="AV11" s="174"/>
      <c r="AW11" s="175"/>
      <c r="AX11" s="71">
        <f>IF(AW10=10000000000,10000000000,IF('SOLAI T2D SPA'!$C$7='LP POLISTIROLO'!C11,'LP POLISTIROLO'!C11,10000000000))</f>
        <v>10000000000</v>
      </c>
      <c r="AY11" s="6">
        <f>AV10+AW10+AX11</f>
        <v>30000000000</v>
      </c>
      <c r="AZ11" s="4">
        <f t="shared" ref="AZ11:AZ41" si="8">IF(AY11&gt;100000,10000000000,E11)</f>
        <v>10000000000</v>
      </c>
      <c r="BA11"/>
      <c r="BB11" s="169" t="s">
        <v>124</v>
      </c>
      <c r="BC11" s="170"/>
      <c r="BD11" s="169" t="s">
        <v>124</v>
      </c>
      <c r="BE11" s="170"/>
      <c r="BF11" s="169">
        <f>IF($AZ$11=10000000000,10000000000,IF('SOLAI T2D SPA'!$C$20&lt;=K11,K11,10000000000))</f>
        <v>10000000000</v>
      </c>
      <c r="BG11" s="170"/>
      <c r="BH11" s="169">
        <f>IF($AZ$11=10000000000,10000000000,IF('SOLAI T2D SPA'!$C$20&lt;=M11,M11,10000000000))</f>
        <v>10000000000</v>
      </c>
      <c r="BI11" s="170"/>
      <c r="BJ11" s="169">
        <f>IF($AZ$11=10000000000,10000000000,IF('SOLAI T2D SPA'!$C$20&lt;=O11,O11,10000000000))</f>
        <v>10000000000</v>
      </c>
      <c r="BK11" s="170"/>
      <c r="BL11" s="169">
        <f>IF($AZ$11=10000000000,10000000000,IF('SOLAI T2D SPA'!$C$20&lt;=Q11,Q11,10000000000))</f>
        <v>10000000000</v>
      </c>
      <c r="BM11" s="170"/>
      <c r="BN11" s="169">
        <f>IF($AZ$11=10000000000,10000000000,IF('SOLAI T2D SPA'!$C$20&lt;=S11,S11,10000000000))</f>
        <v>10000000000</v>
      </c>
      <c r="BO11" s="170"/>
      <c r="BP11" s="169">
        <f>IF($AZ$11=10000000000,10000000000,IF('SOLAI T2D SPA'!$C$20&lt;=U11,U11,10000000000))</f>
        <v>10000000000</v>
      </c>
      <c r="BQ11" s="170"/>
      <c r="BR11" s="169">
        <f>IF($AZ$11=10000000000,10000000000,IF('SOLAI T2D SPA'!$C$20&lt;=W11,W11,10000000000))</f>
        <v>10000000000</v>
      </c>
      <c r="BS11" s="170"/>
      <c r="BT11"/>
      <c r="BU11"/>
      <c r="BV11" s="169">
        <v>3128.3333333333335</v>
      </c>
      <c r="BW11" s="170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</row>
    <row r="12" spans="1:119" s="2" customFormat="1" ht="15" customHeight="1" thickBot="1" x14ac:dyDescent="0.6">
      <c r="A12" s="173">
        <v>5</v>
      </c>
      <c r="B12" s="175"/>
      <c r="C12" s="71">
        <v>4</v>
      </c>
      <c r="D12" s="6">
        <f>A12+B10+C12</f>
        <v>21</v>
      </c>
      <c r="E12" s="4">
        <f>(A12+C12)/100*2500+B10/100*0.4*2500/1.2</f>
        <v>325</v>
      </c>
      <c r="F12" s="4"/>
      <c r="G12" s="169" t="s">
        <v>124</v>
      </c>
      <c r="H12" s="170"/>
      <c r="I12" s="169" t="s">
        <v>124</v>
      </c>
      <c r="J12" s="170"/>
      <c r="K12" s="169">
        <v>1378.916666666667</v>
      </c>
      <c r="L12" s="170"/>
      <c r="M12" s="169">
        <v>1934.9</v>
      </c>
      <c r="N12" s="170"/>
      <c r="O12" s="169">
        <v>2687.041666666667</v>
      </c>
      <c r="P12" s="170"/>
      <c r="Q12" s="169">
        <v>3699.2666666666669</v>
      </c>
      <c r="R12" s="170"/>
      <c r="S12" s="169">
        <v>4826.6166666666668</v>
      </c>
      <c r="T12" s="170"/>
      <c r="U12" s="169">
        <v>6044.1666666666679</v>
      </c>
      <c r="V12" s="170"/>
      <c r="W12" s="169">
        <v>7270</v>
      </c>
      <c r="X12" s="170"/>
      <c r="Y12" s="169">
        <v>3128.3333333333335</v>
      </c>
      <c r="Z12" s="170"/>
      <c r="AA12" s="92"/>
      <c r="AB12" s="90"/>
      <c r="AC12" s="90"/>
      <c r="AD12" s="90"/>
      <c r="AE12" s="90"/>
      <c r="AF12" s="90"/>
      <c r="AG12" s="90"/>
      <c r="AH12" s="90"/>
      <c r="AI12" s="90"/>
      <c r="AJ12" s="91"/>
      <c r="AM12" s="180" t="str">
        <f>"MOMLAS"&amp;A12&amp;B10&amp;C12&amp;"REI-P"</f>
        <v>MOMLAS5124REI-P</v>
      </c>
      <c r="AN12" s="181"/>
      <c r="AO12" s="181"/>
      <c r="AP12"/>
      <c r="AQ12"/>
      <c r="AR12" s="24">
        <f>IF(AND('SOLAI T2D SPA'!C2="Lastre_predalles",'SOLAI T2D SPA'!C4="Polistirolo_REI120"),1,0)</f>
        <v>0</v>
      </c>
      <c r="AS12"/>
      <c r="AT12"/>
      <c r="AU12" s="191" t="s">
        <v>77</v>
      </c>
      <c r="AV12" s="173">
        <f>IF(AW10=10000000000,10000000000,IF('SOLAI T2D SPA'!$C$5=AU12,'LP POLISTIROLO'!A12,10000000000))</f>
        <v>10000000000</v>
      </c>
      <c r="AW12" s="175"/>
      <c r="AX12" s="71">
        <f>IF(AW10=10000000000,10000000000,IF('SOLAI T2D SPA'!$C$7='LP POLISTIROLO'!C12,'LP POLISTIROLO'!C12,10000000000))</f>
        <v>10000000000</v>
      </c>
      <c r="AY12" s="6">
        <f>AV12+AW10+AX12</f>
        <v>30000000000</v>
      </c>
      <c r="AZ12" s="4">
        <f t="shared" si="8"/>
        <v>10000000000</v>
      </c>
      <c r="BA12"/>
      <c r="BB12" s="169" t="s">
        <v>124</v>
      </c>
      <c r="BC12" s="170"/>
      <c r="BD12" s="169" t="s">
        <v>124</v>
      </c>
      <c r="BE12" s="170"/>
      <c r="BF12" s="169">
        <f>IF($AZ$12=10000000000,10000000000,IF('SOLAI T2D SPA'!$C$20&lt;=K12,K12,10000000000))</f>
        <v>10000000000</v>
      </c>
      <c r="BG12" s="170"/>
      <c r="BH12" s="169">
        <f>IF($AZ$12=10000000000,10000000000,IF('SOLAI T2D SPA'!$C$20&lt;=M12,M12,10000000000))</f>
        <v>10000000000</v>
      </c>
      <c r="BI12" s="170"/>
      <c r="BJ12" s="169">
        <f>IF($AZ$12=10000000000,10000000000,IF('SOLAI T2D SPA'!$C$20&lt;=O12,O12,10000000000))</f>
        <v>10000000000</v>
      </c>
      <c r="BK12" s="170"/>
      <c r="BL12" s="169">
        <f>IF($AZ$12=10000000000,10000000000,IF('SOLAI T2D SPA'!$C$20&lt;=Q12,Q12,10000000000))</f>
        <v>10000000000</v>
      </c>
      <c r="BM12" s="170"/>
      <c r="BN12" s="169">
        <f>IF($AZ$12=10000000000,10000000000,IF('SOLAI T2D SPA'!$C$20&lt;=S12,S12,10000000000))</f>
        <v>10000000000</v>
      </c>
      <c r="BO12" s="170"/>
      <c r="BP12" s="169">
        <f>IF($AZ$12=10000000000,10000000000,IF('SOLAI T2D SPA'!$C$20&lt;=U12,U12,10000000000))</f>
        <v>10000000000</v>
      </c>
      <c r="BQ12" s="170"/>
      <c r="BR12" s="169">
        <f>IF($AZ$12=10000000000,10000000000,IF('SOLAI T2D SPA'!$C$20&lt;=W12,W12,10000000000))</f>
        <v>10000000000</v>
      </c>
      <c r="BS12" s="170"/>
      <c r="BT12"/>
      <c r="BU12"/>
      <c r="BV12" s="169">
        <v>3128.3333333333335</v>
      </c>
      <c r="BW12" s="170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</row>
    <row r="13" spans="1:119" s="2" customFormat="1" ht="15" customHeight="1" x14ac:dyDescent="0.55000000000000004">
      <c r="A13" s="174"/>
      <c r="B13" s="174"/>
      <c r="C13" s="71">
        <v>5</v>
      </c>
      <c r="D13" s="6">
        <f>A12+B10+C13</f>
        <v>22</v>
      </c>
      <c r="E13" s="4">
        <f>(A12+C13)/100*2500+B10/100*0.4*2500/1.2</f>
        <v>350</v>
      </c>
      <c r="F13" s="4"/>
      <c r="G13" s="169" t="s">
        <v>124</v>
      </c>
      <c r="H13" s="170"/>
      <c r="I13" s="169" t="s">
        <v>124</v>
      </c>
      <c r="J13" s="170"/>
      <c r="K13" s="169">
        <v>1473.5583333333334</v>
      </c>
      <c r="L13" s="170"/>
      <c r="M13" s="169">
        <v>2073.9749999999999</v>
      </c>
      <c r="N13" s="170"/>
      <c r="O13" s="169">
        <v>2891.3083333333338</v>
      </c>
      <c r="P13" s="170"/>
      <c r="Q13" s="169">
        <v>4003</v>
      </c>
      <c r="R13" s="170"/>
      <c r="S13" s="169">
        <v>5258.3416666666672</v>
      </c>
      <c r="T13" s="170"/>
      <c r="U13" s="169">
        <v>6633.375</v>
      </c>
      <c r="V13" s="170"/>
      <c r="W13" s="169">
        <v>8104.1666666666679</v>
      </c>
      <c r="X13" s="170"/>
      <c r="Y13" s="169">
        <v>3293.3333333333335</v>
      </c>
      <c r="Z13" s="170"/>
      <c r="AA13" s="92"/>
      <c r="AB13" s="90"/>
      <c r="AC13" s="90"/>
      <c r="AD13" s="90"/>
      <c r="AE13" s="90"/>
      <c r="AF13" s="90"/>
      <c r="AG13" s="90"/>
      <c r="AH13" s="90"/>
      <c r="AI13" s="90"/>
      <c r="AJ13" s="91"/>
      <c r="AM13" s="180" t="str">
        <f>"MOMLAS"&amp;A12&amp;B10&amp;C13&amp;"REI-P"</f>
        <v>MOMLAS5125REI-P</v>
      </c>
      <c r="AN13" s="181"/>
      <c r="AO13" s="181"/>
      <c r="AP13"/>
      <c r="AQ13"/>
      <c r="AR13" s="23"/>
      <c r="AS13"/>
      <c r="AT13"/>
      <c r="AU13" s="192"/>
      <c r="AV13" s="174"/>
      <c r="AW13" s="174"/>
      <c r="AX13" s="71">
        <f>IF(AW10=10000000000,10000000000,IF('SOLAI T2D SPA'!$C$7='LP POLISTIROLO'!C13,'LP POLISTIROLO'!C13,10000000000))</f>
        <v>10000000000</v>
      </c>
      <c r="AY13" s="6">
        <f>AV12+AW10+AX13</f>
        <v>30000000000</v>
      </c>
      <c r="AZ13" s="4">
        <f t="shared" si="8"/>
        <v>10000000000</v>
      </c>
      <c r="BA13"/>
      <c r="BB13" s="169" t="s">
        <v>124</v>
      </c>
      <c r="BC13" s="170"/>
      <c r="BD13" s="169" t="s">
        <v>124</v>
      </c>
      <c r="BE13" s="170"/>
      <c r="BF13" s="169">
        <f>IF($AZ$13=10000000000,10000000000,IF('SOLAI T2D SPA'!$C$20&lt;=K13,K13,10000000000))</f>
        <v>10000000000</v>
      </c>
      <c r="BG13" s="170"/>
      <c r="BH13" s="169">
        <f>IF($AZ$13=10000000000,10000000000,IF('SOLAI T2D SPA'!$C$20&lt;=M13,M13,10000000000))</f>
        <v>10000000000</v>
      </c>
      <c r="BI13" s="170"/>
      <c r="BJ13" s="169">
        <f>IF($AZ$13=10000000000,10000000000,IF('SOLAI T2D SPA'!$C$20&lt;=O13,O13,10000000000))</f>
        <v>10000000000</v>
      </c>
      <c r="BK13" s="170"/>
      <c r="BL13" s="169">
        <f>IF($AZ$13=10000000000,10000000000,IF('SOLAI T2D SPA'!$C$20&lt;=Q13,Q13,10000000000))</f>
        <v>10000000000</v>
      </c>
      <c r="BM13" s="170"/>
      <c r="BN13" s="169">
        <f>IF($AZ$13=10000000000,10000000000,IF('SOLAI T2D SPA'!$C$20&lt;=S13,S13,10000000000))</f>
        <v>10000000000</v>
      </c>
      <c r="BO13" s="170"/>
      <c r="BP13" s="169">
        <f>IF($AZ$13=10000000000,10000000000,IF('SOLAI T2D SPA'!$C$20&lt;=U13,U13,10000000000))</f>
        <v>10000000000</v>
      </c>
      <c r="BQ13" s="170"/>
      <c r="BR13" s="169">
        <f>IF($AZ$13=10000000000,10000000000,IF('SOLAI T2D SPA'!$C$20&lt;=W13,W13,10000000000))</f>
        <v>10000000000</v>
      </c>
      <c r="BS13" s="170"/>
      <c r="BT13"/>
      <c r="BU13"/>
      <c r="BV13" s="169">
        <v>3293.3333333333335</v>
      </c>
      <c r="BW13" s="170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</row>
    <row r="14" spans="1:119" s="2" customFormat="1" ht="15" customHeight="1" x14ac:dyDescent="0.55000000000000004">
      <c r="A14" s="173">
        <v>4</v>
      </c>
      <c r="B14" s="173">
        <v>14</v>
      </c>
      <c r="C14" s="71">
        <v>4</v>
      </c>
      <c r="D14" s="6">
        <f t="shared" ref="D14" si="9">A14+B14+C14</f>
        <v>22</v>
      </c>
      <c r="E14" s="4">
        <f t="shared" ref="E14" si="10">(A14+C14)/100*2500+B14/100*0.4*2500/1.2</f>
        <v>316.66666666666669</v>
      </c>
      <c r="F14" s="4"/>
      <c r="G14" s="169" t="s">
        <v>124</v>
      </c>
      <c r="H14" s="170"/>
      <c r="I14" s="169" t="s">
        <v>124</v>
      </c>
      <c r="J14" s="170"/>
      <c r="K14" s="169">
        <v>1555.1916666666668</v>
      </c>
      <c r="L14" s="170"/>
      <c r="M14" s="169">
        <v>2185.0749999999998</v>
      </c>
      <c r="N14" s="170"/>
      <c r="O14" s="169">
        <v>3039.1416666666669</v>
      </c>
      <c r="P14" s="170"/>
      <c r="Q14" s="169">
        <v>4195.3333333333339</v>
      </c>
      <c r="R14" s="170"/>
      <c r="S14" s="169">
        <v>5489.6</v>
      </c>
      <c r="T14" s="170"/>
      <c r="U14" s="169">
        <v>6900</v>
      </c>
      <c r="V14" s="170"/>
      <c r="W14" s="169">
        <v>8343.3333333333339</v>
      </c>
      <c r="X14" s="170"/>
      <c r="Y14" s="169">
        <v>3293.3333333333335</v>
      </c>
      <c r="Z14" s="170"/>
      <c r="AA14" s="92"/>
      <c r="AB14" s="90"/>
      <c r="AC14" s="90"/>
      <c r="AD14" s="90"/>
      <c r="AE14" s="90"/>
      <c r="AF14" s="90"/>
      <c r="AG14" s="90"/>
      <c r="AH14" s="90"/>
      <c r="AI14" s="90"/>
      <c r="AJ14" s="91"/>
      <c r="AM14" s="180" t="str">
        <f>"MOMLAS"&amp;A14&amp;B14&amp;C14&amp;"REI-P"</f>
        <v>MOMLAS4144REI-P</v>
      </c>
      <c r="AN14" s="181"/>
      <c r="AO14" s="181"/>
      <c r="AP14"/>
      <c r="AQ14"/>
      <c r="AR14" s="23"/>
      <c r="AS14"/>
      <c r="AT14"/>
      <c r="AU14" s="191" t="s">
        <v>76</v>
      </c>
      <c r="AV14" s="173">
        <f>IF(AW14=10000000000,10000000000,IF('SOLAI T2D SPA'!$C$5=AU14,'LP POLISTIROLO'!A14,10000000000))</f>
        <v>10000000000</v>
      </c>
      <c r="AW14" s="173">
        <f>IF(AND($AR$12=1,'SOLAI T2D SPA'!$C$6=B14),B14,10000000000)</f>
        <v>10000000000</v>
      </c>
      <c r="AX14" s="71">
        <f>IF(AW14=10000000000,10000000000,IF('SOLAI T2D SPA'!$C$7='LP POLISTIROLO'!C14,'LP POLISTIROLO'!C14,10000000000))</f>
        <v>10000000000</v>
      </c>
      <c r="AY14" s="6">
        <f t="shared" ref="AY14" si="11">AV14+AW14+AX14</f>
        <v>30000000000</v>
      </c>
      <c r="AZ14" s="4">
        <f t="shared" si="8"/>
        <v>10000000000</v>
      </c>
      <c r="BA14"/>
      <c r="BB14" s="169" t="s">
        <v>124</v>
      </c>
      <c r="BC14" s="170"/>
      <c r="BD14" s="169" t="s">
        <v>124</v>
      </c>
      <c r="BE14" s="170"/>
      <c r="BF14" s="169">
        <f>IF($AZ$14=10000000000,10000000000,IF('SOLAI T2D SPA'!$C$20&lt;=K14,K14,10000000000))</f>
        <v>10000000000</v>
      </c>
      <c r="BG14" s="170"/>
      <c r="BH14" s="169">
        <f>IF($AZ$14=10000000000,10000000000,IF('SOLAI T2D SPA'!$C$20&lt;=M14,M14,10000000000))</f>
        <v>10000000000</v>
      </c>
      <c r="BI14" s="170"/>
      <c r="BJ14" s="169">
        <f>IF($AZ$14=10000000000,10000000000,IF('SOLAI T2D SPA'!$C$20&lt;=O14,O14,10000000000))</f>
        <v>10000000000</v>
      </c>
      <c r="BK14" s="170"/>
      <c r="BL14" s="169">
        <f>IF($AZ$14=10000000000,10000000000,IF('SOLAI T2D SPA'!$C$20&lt;=Q14,Q14,10000000000))</f>
        <v>10000000000</v>
      </c>
      <c r="BM14" s="170"/>
      <c r="BN14" s="169">
        <f>IF($AZ$14=10000000000,10000000000,IF('SOLAI T2D SPA'!$C$20&lt;=S14,S14,10000000000))</f>
        <v>10000000000</v>
      </c>
      <c r="BO14" s="170"/>
      <c r="BP14" s="169">
        <f>IF($AZ$14=10000000000,10000000000,IF('SOLAI T2D SPA'!$C$20&lt;=U14,U14,10000000000))</f>
        <v>10000000000</v>
      </c>
      <c r="BQ14" s="170"/>
      <c r="BR14" s="169">
        <f>IF($AZ$14=10000000000,10000000000,IF('SOLAI T2D SPA'!$C$20&lt;=W14,W14,10000000000))</f>
        <v>10000000000</v>
      </c>
      <c r="BS14" s="170"/>
      <c r="BT14"/>
      <c r="BU14"/>
      <c r="BV14" s="169">
        <v>3293.3333333333335</v>
      </c>
      <c r="BW14" s="170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</row>
    <row r="15" spans="1:119" s="2" customFormat="1" ht="15" customHeight="1" x14ac:dyDescent="0.55000000000000004">
      <c r="A15" s="174"/>
      <c r="B15" s="175"/>
      <c r="C15" s="71">
        <v>5</v>
      </c>
      <c r="D15" s="6">
        <f t="shared" ref="D15" si="12">A14+B14+C15</f>
        <v>23</v>
      </c>
      <c r="E15" s="4">
        <f t="shared" ref="E15" si="13">(A14+C15)/100*2500+B14/100*0.4*2500/1.2</f>
        <v>341.66666666666669</v>
      </c>
      <c r="F15" s="4"/>
      <c r="G15" s="169" t="s">
        <v>124</v>
      </c>
      <c r="H15" s="170"/>
      <c r="I15" s="169" t="s">
        <v>124</v>
      </c>
      <c r="J15" s="170"/>
      <c r="K15" s="169">
        <v>1649.4416666666668</v>
      </c>
      <c r="L15" s="170"/>
      <c r="M15" s="169">
        <v>2323.8833333333332</v>
      </c>
      <c r="N15" s="170"/>
      <c r="O15" s="169">
        <v>3243.8333333333339</v>
      </c>
      <c r="P15" s="170"/>
      <c r="Q15" s="169">
        <v>4499.05</v>
      </c>
      <c r="R15" s="170"/>
      <c r="S15" s="169">
        <v>5922.0916666666672</v>
      </c>
      <c r="T15" s="170"/>
      <c r="U15" s="169">
        <v>7490.1166666666677</v>
      </c>
      <c r="V15" s="170"/>
      <c r="W15" s="169">
        <v>9178.0499999999993</v>
      </c>
      <c r="X15" s="170"/>
      <c r="Y15" s="169">
        <v>3395.8333333333335</v>
      </c>
      <c r="Z15" s="170"/>
      <c r="AA15" s="92"/>
      <c r="AB15" s="90"/>
      <c r="AC15" s="90"/>
      <c r="AD15" s="90"/>
      <c r="AE15" s="90"/>
      <c r="AF15" s="90"/>
      <c r="AG15" s="90"/>
      <c r="AH15" s="90"/>
      <c r="AI15" s="90"/>
      <c r="AJ15" s="91"/>
      <c r="AM15" s="180" t="str">
        <f>"MOMLAS"&amp;A14&amp;B14&amp;C15&amp;"REI-P"</f>
        <v>MOMLAS4145REI-P</v>
      </c>
      <c r="AN15" s="181"/>
      <c r="AO15" s="181"/>
      <c r="AP15"/>
      <c r="AQ15"/>
      <c r="AR15" s="23"/>
      <c r="AS15"/>
      <c r="AT15"/>
      <c r="AU15" s="192"/>
      <c r="AV15" s="174"/>
      <c r="AW15" s="175"/>
      <c r="AX15" s="71">
        <f>IF(AW14=10000000000,10000000000,IF('SOLAI T2D SPA'!$C$7='LP POLISTIROLO'!C15,'LP POLISTIROLO'!C15,10000000000))</f>
        <v>10000000000</v>
      </c>
      <c r="AY15" s="6">
        <f t="shared" ref="AY15" si="14">AV14+AW14+AX15</f>
        <v>30000000000</v>
      </c>
      <c r="AZ15" s="4">
        <f t="shared" si="8"/>
        <v>10000000000</v>
      </c>
      <c r="BA15"/>
      <c r="BB15" s="169" t="s">
        <v>124</v>
      </c>
      <c r="BC15" s="170"/>
      <c r="BD15" s="169" t="s">
        <v>124</v>
      </c>
      <c r="BE15" s="170"/>
      <c r="BF15" s="169">
        <f>IF($AZ$15=10000000000,10000000000,IF('SOLAI T2D SPA'!$C$20&lt;=K15,K15,10000000000))</f>
        <v>10000000000</v>
      </c>
      <c r="BG15" s="170"/>
      <c r="BH15" s="169">
        <f>IF($AZ$15=10000000000,10000000000,IF('SOLAI T2D SPA'!$C$20&lt;=M15,M15,10000000000))</f>
        <v>10000000000</v>
      </c>
      <c r="BI15" s="170"/>
      <c r="BJ15" s="169">
        <f>IF($AZ$15=10000000000,10000000000,IF('SOLAI T2D SPA'!$C$20&lt;=O15,O15,10000000000))</f>
        <v>10000000000</v>
      </c>
      <c r="BK15" s="170"/>
      <c r="BL15" s="169">
        <f>IF($AZ$15=10000000000,10000000000,IF('SOLAI T2D SPA'!$C$20&lt;=Q15,Q15,10000000000))</f>
        <v>10000000000</v>
      </c>
      <c r="BM15" s="170"/>
      <c r="BN15" s="169">
        <f>IF($AZ$15=10000000000,10000000000,IF('SOLAI T2D SPA'!$C$20&lt;=S15,S15,10000000000))</f>
        <v>10000000000</v>
      </c>
      <c r="BO15" s="170"/>
      <c r="BP15" s="169">
        <f>IF($AZ$15=10000000000,10000000000,IF('SOLAI T2D SPA'!$C$20&lt;=U15,U15,10000000000))</f>
        <v>10000000000</v>
      </c>
      <c r="BQ15" s="170"/>
      <c r="BR15" s="169">
        <f>IF($AZ$15=10000000000,10000000000,IF('SOLAI T2D SPA'!$C$20&lt;=W15,W15,10000000000))</f>
        <v>10000000000</v>
      </c>
      <c r="BS15" s="170"/>
      <c r="BT15"/>
      <c r="BU15"/>
      <c r="BV15" s="169">
        <v>3395.8333333333335</v>
      </c>
      <c r="BW15" s="170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</row>
    <row r="16" spans="1:119" s="2" customFormat="1" ht="15" customHeight="1" x14ac:dyDescent="0.55000000000000004">
      <c r="A16" s="173">
        <v>5</v>
      </c>
      <c r="B16" s="175"/>
      <c r="C16" s="71">
        <v>4</v>
      </c>
      <c r="D16" s="6">
        <f t="shared" ref="D16" si="15">A16+B14+C16</f>
        <v>23</v>
      </c>
      <c r="E16" s="4">
        <f t="shared" ref="E16" si="16">(A16+C16)/100*2500+B14/100*0.4*2500/1.2</f>
        <v>341.66666666666669</v>
      </c>
      <c r="F16" s="4"/>
      <c r="G16" s="169" t="s">
        <v>124</v>
      </c>
      <c r="H16" s="170"/>
      <c r="I16" s="169" t="s">
        <v>124</v>
      </c>
      <c r="J16" s="170"/>
      <c r="K16" s="169">
        <v>1555.1916666666668</v>
      </c>
      <c r="L16" s="170"/>
      <c r="M16" s="169">
        <v>2185.0749999999998</v>
      </c>
      <c r="N16" s="170"/>
      <c r="O16" s="169">
        <v>3039.1416666666669</v>
      </c>
      <c r="P16" s="170"/>
      <c r="Q16" s="169">
        <v>4195.3333333333339</v>
      </c>
      <c r="R16" s="170"/>
      <c r="S16" s="169">
        <v>5489.6</v>
      </c>
      <c r="T16" s="170"/>
      <c r="U16" s="169">
        <v>6900</v>
      </c>
      <c r="V16" s="170"/>
      <c r="W16" s="169">
        <v>8343.3333333333339</v>
      </c>
      <c r="X16" s="170"/>
      <c r="Y16" s="169">
        <v>3395.8333333333335</v>
      </c>
      <c r="Z16" s="170"/>
      <c r="AA16" s="92"/>
      <c r="AB16" s="90"/>
      <c r="AC16" s="90"/>
      <c r="AD16" s="90"/>
      <c r="AE16" s="90"/>
      <c r="AF16" s="90"/>
      <c r="AG16" s="90"/>
      <c r="AH16" s="90"/>
      <c r="AI16" s="90"/>
      <c r="AJ16" s="91"/>
      <c r="AM16" s="180" t="str">
        <f>"MOMLAS"&amp;A16&amp;B14&amp;C16&amp;"REI-P"</f>
        <v>MOMLAS5144REI-P</v>
      </c>
      <c r="AN16" s="181"/>
      <c r="AO16" s="181"/>
      <c r="AP16"/>
      <c r="AQ16"/>
      <c r="AR16" s="23"/>
      <c r="AS16"/>
      <c r="AT16"/>
      <c r="AU16" s="191" t="s">
        <v>77</v>
      </c>
      <c r="AV16" s="173">
        <f>IF(AW14=10000000000,10000000000,IF('SOLAI T2D SPA'!$C$5=AU16,'LP POLISTIROLO'!A16,10000000000))</f>
        <v>10000000000</v>
      </c>
      <c r="AW16" s="175"/>
      <c r="AX16" s="71">
        <f>IF(AW14=10000000000,10000000000,IF('SOLAI T2D SPA'!$C$7='LP POLISTIROLO'!C16,'LP POLISTIROLO'!C16,10000000000))</f>
        <v>10000000000</v>
      </c>
      <c r="AY16" s="6">
        <f t="shared" ref="AY16" si="17">AV16+AW14+AX16</f>
        <v>30000000000</v>
      </c>
      <c r="AZ16" s="4">
        <f t="shared" si="8"/>
        <v>10000000000</v>
      </c>
      <c r="BA16"/>
      <c r="BB16" s="169" t="s">
        <v>124</v>
      </c>
      <c r="BC16" s="170"/>
      <c r="BD16" s="169" t="s">
        <v>124</v>
      </c>
      <c r="BE16" s="170"/>
      <c r="BF16" s="169">
        <f>IF($AZ$16=10000000000,10000000000,IF('SOLAI T2D SPA'!$C$20&lt;=K16,K16,10000000000))</f>
        <v>10000000000</v>
      </c>
      <c r="BG16" s="170"/>
      <c r="BH16" s="169">
        <f>IF($AZ$16=10000000000,10000000000,IF('SOLAI T2D SPA'!$C$20&lt;=M16,M16,10000000000))</f>
        <v>10000000000</v>
      </c>
      <c r="BI16" s="170"/>
      <c r="BJ16" s="169">
        <f>IF($AZ$16=10000000000,10000000000,IF('SOLAI T2D SPA'!$C$20&lt;=O16,O16,10000000000))</f>
        <v>10000000000</v>
      </c>
      <c r="BK16" s="170"/>
      <c r="BL16" s="169">
        <f>IF($AZ$16=10000000000,10000000000,IF('SOLAI T2D SPA'!$C$20&lt;=Q16,Q16,10000000000))</f>
        <v>10000000000</v>
      </c>
      <c r="BM16" s="170"/>
      <c r="BN16" s="169">
        <f>IF($AZ$16=10000000000,10000000000,IF('SOLAI T2D SPA'!$C$20&lt;=S16,S16,10000000000))</f>
        <v>10000000000</v>
      </c>
      <c r="BO16" s="170"/>
      <c r="BP16" s="169">
        <f>IF($AZ$16=10000000000,10000000000,IF('SOLAI T2D SPA'!$C$20&lt;=U16,U16,10000000000))</f>
        <v>10000000000</v>
      </c>
      <c r="BQ16" s="170"/>
      <c r="BR16" s="169">
        <f>IF($AZ$16=10000000000,10000000000,IF('SOLAI T2D SPA'!$C$20&lt;=W16,W16,10000000000))</f>
        <v>10000000000</v>
      </c>
      <c r="BS16" s="170"/>
      <c r="BT16"/>
      <c r="BU16"/>
      <c r="BV16" s="169">
        <v>3395.8333333333335</v>
      </c>
      <c r="BW16" s="170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</row>
    <row r="17" spans="1:119" s="2" customFormat="1" ht="15" customHeight="1" x14ac:dyDescent="0.55000000000000004">
      <c r="A17" s="174"/>
      <c r="B17" s="174"/>
      <c r="C17" s="71">
        <v>5</v>
      </c>
      <c r="D17" s="6">
        <f t="shared" ref="D17" si="18">A16+B14+C17</f>
        <v>24</v>
      </c>
      <c r="E17" s="4">
        <f t="shared" ref="E17" si="19">(A16+C17)/100*2500+B14/100*0.4*2500/1.2</f>
        <v>366.66666666666669</v>
      </c>
      <c r="F17" s="4"/>
      <c r="G17" s="169" t="s">
        <v>124</v>
      </c>
      <c r="H17" s="170"/>
      <c r="I17" s="169" t="s">
        <v>124</v>
      </c>
      <c r="J17" s="170"/>
      <c r="K17" s="169">
        <v>1649.4416666666668</v>
      </c>
      <c r="L17" s="170"/>
      <c r="M17" s="169">
        <v>2323.8833333333332</v>
      </c>
      <c r="N17" s="170"/>
      <c r="O17" s="169">
        <v>3243.8333333333339</v>
      </c>
      <c r="P17" s="170"/>
      <c r="Q17" s="169">
        <v>4499.05</v>
      </c>
      <c r="R17" s="170"/>
      <c r="S17" s="169">
        <v>5922.0916666666672</v>
      </c>
      <c r="T17" s="170"/>
      <c r="U17" s="169">
        <v>7490.1166666666677</v>
      </c>
      <c r="V17" s="170"/>
      <c r="W17" s="169">
        <v>9178.0499999999993</v>
      </c>
      <c r="X17" s="170"/>
      <c r="Y17" s="169">
        <v>3496.666666666667</v>
      </c>
      <c r="Z17" s="170"/>
      <c r="AA17" s="92"/>
      <c r="AB17" s="90"/>
      <c r="AC17" s="90"/>
      <c r="AD17" s="90"/>
      <c r="AE17" s="90"/>
      <c r="AF17" s="90"/>
      <c r="AG17" s="90"/>
      <c r="AH17" s="90"/>
      <c r="AI17" s="90"/>
      <c r="AJ17" s="91"/>
      <c r="AM17" s="180" t="str">
        <f>"MOMLAS"&amp;A16&amp;B14&amp;C17&amp;"REI-P"</f>
        <v>MOMLAS5145REI-P</v>
      </c>
      <c r="AN17" s="181"/>
      <c r="AO17" s="181"/>
      <c r="AP17"/>
      <c r="AQ17"/>
      <c r="AR17" s="23"/>
      <c r="AS17"/>
      <c r="AT17"/>
      <c r="AU17" s="192"/>
      <c r="AV17" s="174"/>
      <c r="AW17" s="174"/>
      <c r="AX17" s="71">
        <f>IF(AW14=10000000000,10000000000,IF('SOLAI T2D SPA'!$C$7='LP POLISTIROLO'!C17,'LP POLISTIROLO'!C17,10000000000))</f>
        <v>10000000000</v>
      </c>
      <c r="AY17" s="6">
        <f t="shared" ref="AY17" si="20">AV16+AW14+AX17</f>
        <v>30000000000</v>
      </c>
      <c r="AZ17" s="4">
        <f t="shared" si="8"/>
        <v>10000000000</v>
      </c>
      <c r="BA17"/>
      <c r="BB17" s="169" t="s">
        <v>124</v>
      </c>
      <c r="BC17" s="170"/>
      <c r="BD17" s="169" t="s">
        <v>124</v>
      </c>
      <c r="BE17" s="170"/>
      <c r="BF17" s="169">
        <f>IF($AZ$17=10000000000,10000000000,IF('SOLAI T2D SPA'!$C$20&lt;=K17,K17,10000000000))</f>
        <v>10000000000</v>
      </c>
      <c r="BG17" s="170"/>
      <c r="BH17" s="169">
        <f>IF($AZ$17=10000000000,10000000000,IF('SOLAI T2D SPA'!$C$20&lt;=M17,M17,10000000000))</f>
        <v>10000000000</v>
      </c>
      <c r="BI17" s="170"/>
      <c r="BJ17" s="169">
        <f>IF($AZ$17=10000000000,10000000000,IF('SOLAI T2D SPA'!$C$20&lt;=O17,O17,10000000000))</f>
        <v>10000000000</v>
      </c>
      <c r="BK17" s="170"/>
      <c r="BL17" s="169">
        <f>IF($AZ$17=10000000000,10000000000,IF('SOLAI T2D SPA'!$C$20&lt;=Q17,Q17,10000000000))</f>
        <v>10000000000</v>
      </c>
      <c r="BM17" s="170"/>
      <c r="BN17" s="169">
        <f>IF($AZ$17=10000000000,10000000000,IF('SOLAI T2D SPA'!$C$20&lt;=S17,S17,10000000000))</f>
        <v>10000000000</v>
      </c>
      <c r="BO17" s="170"/>
      <c r="BP17" s="169">
        <f>IF($AZ$17=10000000000,10000000000,IF('SOLAI T2D SPA'!$C$20&lt;=U17,U17,10000000000))</f>
        <v>10000000000</v>
      </c>
      <c r="BQ17" s="170"/>
      <c r="BR17" s="169">
        <f>IF($AZ$17=10000000000,10000000000,IF('SOLAI T2D SPA'!$C$20&lt;=W17,W17,10000000000))</f>
        <v>10000000000</v>
      </c>
      <c r="BS17" s="170"/>
      <c r="BT17"/>
      <c r="BU17"/>
      <c r="BV17" s="169">
        <v>3496.666666666667</v>
      </c>
      <c r="BW17" s="170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</row>
    <row r="18" spans="1:119" s="2" customFormat="1" ht="15" customHeight="1" x14ac:dyDescent="0.55000000000000004">
      <c r="A18" s="173">
        <v>4</v>
      </c>
      <c r="B18" s="173">
        <v>16</v>
      </c>
      <c r="C18" s="71">
        <v>4</v>
      </c>
      <c r="D18" s="6">
        <f t="shared" ref="D18" si="21">A18+B18+C18</f>
        <v>24</v>
      </c>
      <c r="E18" s="4">
        <f t="shared" ref="E18" si="22">(A18+C18)/100*2500+B18/100*0.4*2500/1.2</f>
        <v>333.33333333333337</v>
      </c>
      <c r="F18" s="4"/>
      <c r="G18" s="169" t="s">
        <v>124</v>
      </c>
      <c r="H18" s="170"/>
      <c r="I18" s="169" t="s">
        <v>124</v>
      </c>
      <c r="J18" s="170"/>
      <c r="K18" s="169">
        <v>1730.791666666667</v>
      </c>
      <c r="L18" s="170"/>
      <c r="M18" s="169">
        <v>2435.125</v>
      </c>
      <c r="N18" s="170"/>
      <c r="O18" s="169">
        <v>3391.375</v>
      </c>
      <c r="P18" s="170"/>
      <c r="Q18" s="169">
        <v>4691.0083333333341</v>
      </c>
      <c r="R18" s="170"/>
      <c r="S18" s="169">
        <v>6153.875</v>
      </c>
      <c r="T18" s="170"/>
      <c r="U18" s="169">
        <v>7756.9250000000002</v>
      </c>
      <c r="V18" s="170"/>
      <c r="W18" s="169">
        <v>9417.5</v>
      </c>
      <c r="X18" s="170"/>
      <c r="Y18" s="169">
        <v>3496.666666666667</v>
      </c>
      <c r="Z18" s="170"/>
      <c r="AA18" s="92"/>
      <c r="AB18" s="90"/>
      <c r="AC18" s="90"/>
      <c r="AD18" s="90"/>
      <c r="AE18" s="90"/>
      <c r="AF18" s="90"/>
      <c r="AG18" s="90"/>
      <c r="AH18" s="90"/>
      <c r="AI18" s="90"/>
      <c r="AJ18" s="91"/>
      <c r="AM18" s="180" t="str">
        <f>"MOMLAS"&amp;A18&amp;B18&amp;C18&amp;"REI-P"</f>
        <v>MOMLAS4164REI-P</v>
      </c>
      <c r="AN18" s="181"/>
      <c r="AO18" s="181"/>
      <c r="AP18"/>
      <c r="AQ18"/>
      <c r="AR18" s="23"/>
      <c r="AS18"/>
      <c r="AT18"/>
      <c r="AU18" s="191" t="s">
        <v>76</v>
      </c>
      <c r="AV18" s="173">
        <f>IF(AW18=10000000000,10000000000,IF('SOLAI T2D SPA'!$C$5=AU18,'LP POLISTIROLO'!A18,10000000000))</f>
        <v>10000000000</v>
      </c>
      <c r="AW18" s="173">
        <f>IF(AND($AR$12=1,'SOLAI T2D SPA'!$C$6=B18),B18,10000000000)</f>
        <v>10000000000</v>
      </c>
      <c r="AX18" s="71">
        <f>IF(AW18=10000000000,10000000000,IF('SOLAI T2D SPA'!$C$7='LP POLISTIROLO'!C18,'LP POLISTIROLO'!C18,10000000000))</f>
        <v>10000000000</v>
      </c>
      <c r="AY18" s="6">
        <f t="shared" ref="AY18" si="23">AV18+AW18+AX18</f>
        <v>30000000000</v>
      </c>
      <c r="AZ18" s="4">
        <f t="shared" si="8"/>
        <v>10000000000</v>
      </c>
      <c r="BA18"/>
      <c r="BB18" s="169" t="s">
        <v>124</v>
      </c>
      <c r="BC18" s="170"/>
      <c r="BD18" s="169" t="s">
        <v>124</v>
      </c>
      <c r="BE18" s="170"/>
      <c r="BF18" s="169">
        <f>IF($AZ$18=10000000000,10000000000,IF('SOLAI T2D SPA'!$C$20&lt;=K18,K18,10000000000))</f>
        <v>10000000000</v>
      </c>
      <c r="BG18" s="170"/>
      <c r="BH18" s="169">
        <f>IF($AZ$18=10000000000,10000000000,IF('SOLAI T2D SPA'!$C$20&lt;=M18,M18,10000000000))</f>
        <v>10000000000</v>
      </c>
      <c r="BI18" s="170"/>
      <c r="BJ18" s="169">
        <f>IF($AZ$18=10000000000,10000000000,IF('SOLAI T2D SPA'!$C$20&lt;=O18,O18,10000000000))</f>
        <v>10000000000</v>
      </c>
      <c r="BK18" s="170"/>
      <c r="BL18" s="169">
        <f>IF($AZ$18=10000000000,10000000000,IF('SOLAI T2D SPA'!$C$20&lt;=Q18,Q18,10000000000))</f>
        <v>10000000000</v>
      </c>
      <c r="BM18" s="170"/>
      <c r="BN18" s="169">
        <f>IF($AZ$18=10000000000,10000000000,IF('SOLAI T2D SPA'!$C$20&lt;=S18,S18,10000000000))</f>
        <v>10000000000</v>
      </c>
      <c r="BO18" s="170"/>
      <c r="BP18" s="169">
        <f>IF($AZ$18=10000000000,10000000000,IF('SOLAI T2D SPA'!$C$20&lt;=U18,U18,10000000000))</f>
        <v>10000000000</v>
      </c>
      <c r="BQ18" s="170"/>
      <c r="BR18" s="169">
        <f>IF($AZ$18=10000000000,10000000000,IF('SOLAI T2D SPA'!$C$20&lt;=W18,W18,10000000000))</f>
        <v>10000000000</v>
      </c>
      <c r="BS18" s="170"/>
      <c r="BT18"/>
      <c r="BU18"/>
      <c r="BV18" s="169">
        <v>3496.666666666667</v>
      </c>
      <c r="BW18" s="170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</row>
    <row r="19" spans="1:119" s="2" customFormat="1" ht="15" customHeight="1" x14ac:dyDescent="0.55000000000000004">
      <c r="A19" s="174"/>
      <c r="B19" s="175"/>
      <c r="C19" s="71">
        <v>5</v>
      </c>
      <c r="D19" s="6">
        <f t="shared" ref="D19" si="24">A18+B18+C19</f>
        <v>25</v>
      </c>
      <c r="E19" s="4">
        <f t="shared" ref="E19" si="25">(A18+C19)/100*2500+B18/100*0.4*2500/1.2</f>
        <v>358.33333333333337</v>
      </c>
      <c r="F19" s="4"/>
      <c r="G19" s="169" t="s">
        <v>124</v>
      </c>
      <c r="H19" s="170"/>
      <c r="I19" s="169" t="s">
        <v>124</v>
      </c>
      <c r="J19" s="170"/>
      <c r="K19" s="169">
        <v>1825.6166666666668</v>
      </c>
      <c r="L19" s="170"/>
      <c r="M19" s="169">
        <v>2573.9333333333334</v>
      </c>
      <c r="N19" s="170"/>
      <c r="O19" s="169">
        <v>3596.2750000000001</v>
      </c>
      <c r="P19" s="170"/>
      <c r="Q19" s="169">
        <v>4994.9666666666672</v>
      </c>
      <c r="R19" s="170"/>
      <c r="S19" s="169">
        <v>6586.0083333333341</v>
      </c>
      <c r="T19" s="170"/>
      <c r="U19" s="169">
        <v>8346.35</v>
      </c>
      <c r="V19" s="170"/>
      <c r="W19" s="169">
        <v>10250.891666666668</v>
      </c>
      <c r="X19" s="170"/>
      <c r="Y19" s="169">
        <v>3597.5</v>
      </c>
      <c r="Z19" s="170"/>
      <c r="AA19" s="92"/>
      <c r="AB19" s="90"/>
      <c r="AC19" s="90"/>
      <c r="AD19" s="90"/>
      <c r="AE19" s="90"/>
      <c r="AF19" s="90"/>
      <c r="AG19" s="90"/>
      <c r="AH19" s="90"/>
      <c r="AI19" s="90"/>
      <c r="AJ19" s="91"/>
      <c r="AM19" s="180" t="str">
        <f>"MOMLAS"&amp;A18&amp;B18&amp;C19&amp;"REI-P"</f>
        <v>MOMLAS4165REI-P</v>
      </c>
      <c r="AN19" s="181"/>
      <c r="AO19" s="181"/>
      <c r="AP19"/>
      <c r="AQ19"/>
      <c r="AR19" s="23"/>
      <c r="AS19"/>
      <c r="AT19"/>
      <c r="AU19" s="192"/>
      <c r="AV19" s="174"/>
      <c r="AW19" s="175"/>
      <c r="AX19" s="71">
        <f>IF(AW18=10000000000,10000000000,IF('SOLAI T2D SPA'!$C$7='LP POLISTIROLO'!C19,'LP POLISTIROLO'!C19,10000000000))</f>
        <v>10000000000</v>
      </c>
      <c r="AY19" s="6">
        <f t="shared" ref="AY19" si="26">AV18+AW18+AX19</f>
        <v>30000000000</v>
      </c>
      <c r="AZ19" s="4">
        <f t="shared" si="8"/>
        <v>10000000000</v>
      </c>
      <c r="BA19"/>
      <c r="BB19" s="169" t="s">
        <v>124</v>
      </c>
      <c r="BC19" s="170"/>
      <c r="BD19" s="169" t="s">
        <v>124</v>
      </c>
      <c r="BE19" s="170"/>
      <c r="BF19" s="169">
        <f>IF($AZ$19=10000000000,10000000000,IF('SOLAI T2D SPA'!$C$20&lt;=K19,K19,10000000000))</f>
        <v>10000000000</v>
      </c>
      <c r="BG19" s="170"/>
      <c r="BH19" s="169">
        <f>IF($AZ$19=10000000000,10000000000,IF('SOLAI T2D SPA'!$C$20&lt;=M19,M19,10000000000))</f>
        <v>10000000000</v>
      </c>
      <c r="BI19" s="170"/>
      <c r="BJ19" s="169">
        <f>IF($AZ$19=10000000000,10000000000,IF('SOLAI T2D SPA'!$C$20&lt;=O19,O19,10000000000))</f>
        <v>10000000000</v>
      </c>
      <c r="BK19" s="170"/>
      <c r="BL19" s="169">
        <f>IF($AZ$19=10000000000,10000000000,IF('SOLAI T2D SPA'!$C$20&lt;=Q19,Q19,10000000000))</f>
        <v>10000000000</v>
      </c>
      <c r="BM19" s="170"/>
      <c r="BN19" s="169">
        <f>IF($AZ$19=10000000000,10000000000,IF('SOLAI T2D SPA'!$C$20&lt;=S19,S19,10000000000))</f>
        <v>10000000000</v>
      </c>
      <c r="BO19" s="170"/>
      <c r="BP19" s="169">
        <f>IF($AZ$19=10000000000,10000000000,IF('SOLAI T2D SPA'!$C$20&lt;=U19,U19,10000000000))</f>
        <v>10000000000</v>
      </c>
      <c r="BQ19" s="170"/>
      <c r="BR19" s="169">
        <f>IF($AZ$19=10000000000,10000000000,IF('SOLAI T2D SPA'!$C$20&lt;=W19,W19,10000000000))</f>
        <v>10000000000</v>
      </c>
      <c r="BS19" s="170"/>
      <c r="BT19"/>
      <c r="BU19"/>
      <c r="BV19" s="169">
        <v>3597.5</v>
      </c>
      <c r="BW19" s="170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</row>
    <row r="20" spans="1:119" s="2" customFormat="1" ht="15" customHeight="1" x14ac:dyDescent="0.55000000000000004">
      <c r="A20" s="173">
        <v>5</v>
      </c>
      <c r="B20" s="175"/>
      <c r="C20" s="71">
        <v>4</v>
      </c>
      <c r="D20" s="6">
        <f t="shared" ref="D20" si="27">A20+B18+C20</f>
        <v>25</v>
      </c>
      <c r="E20" s="4">
        <f t="shared" ref="E20" si="28">(A20+C20)/100*2500+B18/100*0.4*2500/1.2</f>
        <v>358.33333333333337</v>
      </c>
      <c r="F20" s="4"/>
      <c r="G20" s="169" t="s">
        <v>124</v>
      </c>
      <c r="H20" s="170"/>
      <c r="I20" s="169" t="s">
        <v>124</v>
      </c>
      <c r="J20" s="170"/>
      <c r="K20" s="169">
        <v>1730.791666666667</v>
      </c>
      <c r="L20" s="170"/>
      <c r="M20" s="169">
        <v>2435.125</v>
      </c>
      <c r="N20" s="170"/>
      <c r="O20" s="169">
        <v>3391.375</v>
      </c>
      <c r="P20" s="170"/>
      <c r="Q20" s="169">
        <v>4691.0083333333341</v>
      </c>
      <c r="R20" s="170"/>
      <c r="S20" s="169">
        <v>6153.875</v>
      </c>
      <c r="T20" s="170"/>
      <c r="U20" s="169">
        <v>7756.9250000000002</v>
      </c>
      <c r="V20" s="170"/>
      <c r="W20" s="169">
        <v>9417.5</v>
      </c>
      <c r="X20" s="170"/>
      <c r="Y20" s="169">
        <v>3597.5</v>
      </c>
      <c r="Z20" s="170"/>
      <c r="AA20" s="92"/>
      <c r="AB20" s="90"/>
      <c r="AC20" s="90"/>
      <c r="AD20" s="90"/>
      <c r="AE20" s="90"/>
      <c r="AF20" s="90"/>
      <c r="AG20" s="90"/>
      <c r="AH20" s="90"/>
      <c r="AI20" s="90"/>
      <c r="AJ20" s="91"/>
      <c r="AM20" s="180" t="str">
        <f>"MOMLAS"&amp;A20&amp;B18&amp;C20&amp;"REI-P"</f>
        <v>MOMLAS5164REI-P</v>
      </c>
      <c r="AN20" s="181"/>
      <c r="AO20" s="181"/>
      <c r="AP20"/>
      <c r="AQ20"/>
      <c r="AR20" s="23"/>
      <c r="AS20"/>
      <c r="AT20"/>
      <c r="AU20" s="191" t="s">
        <v>77</v>
      </c>
      <c r="AV20" s="173">
        <f>IF(AW18=10000000000,10000000000,IF('SOLAI T2D SPA'!$C$5=AU20,'LP POLISTIROLO'!A20,10000000000))</f>
        <v>10000000000</v>
      </c>
      <c r="AW20" s="175"/>
      <c r="AX20" s="71">
        <f>IF(AW18=10000000000,10000000000,IF('SOLAI T2D SPA'!$C$7='LP POLISTIROLO'!C20,'LP POLISTIROLO'!C20,10000000000))</f>
        <v>10000000000</v>
      </c>
      <c r="AY20" s="6">
        <f t="shared" ref="AY20" si="29">AV20+AW18+AX20</f>
        <v>30000000000</v>
      </c>
      <c r="AZ20" s="4">
        <f t="shared" si="8"/>
        <v>10000000000</v>
      </c>
      <c r="BA20"/>
      <c r="BB20" s="169" t="s">
        <v>124</v>
      </c>
      <c r="BC20" s="170"/>
      <c r="BD20" s="169" t="s">
        <v>124</v>
      </c>
      <c r="BE20" s="170"/>
      <c r="BF20" s="169">
        <f>IF($AZ$20=10000000000,10000000000,IF('SOLAI T2D SPA'!$C$20&lt;=K20,K20,10000000000))</f>
        <v>10000000000</v>
      </c>
      <c r="BG20" s="170"/>
      <c r="BH20" s="169">
        <f>IF($AZ$20=10000000000,10000000000,IF('SOLAI T2D SPA'!$C$20&lt;=M20,M20,10000000000))</f>
        <v>10000000000</v>
      </c>
      <c r="BI20" s="170"/>
      <c r="BJ20" s="169">
        <f>IF($AZ$20=10000000000,10000000000,IF('SOLAI T2D SPA'!$C$20&lt;=O20,O20,10000000000))</f>
        <v>10000000000</v>
      </c>
      <c r="BK20" s="170"/>
      <c r="BL20" s="169">
        <f>IF($AZ$20=10000000000,10000000000,IF('SOLAI T2D SPA'!$C$20&lt;=Q20,Q20,10000000000))</f>
        <v>10000000000</v>
      </c>
      <c r="BM20" s="170"/>
      <c r="BN20" s="169">
        <f>IF($AZ$20=10000000000,10000000000,IF('SOLAI T2D SPA'!$C$20&lt;=S20,S20,10000000000))</f>
        <v>10000000000</v>
      </c>
      <c r="BO20" s="170"/>
      <c r="BP20" s="169">
        <f>IF($AZ$20=10000000000,10000000000,IF('SOLAI T2D SPA'!$C$20&lt;=U20,U20,10000000000))</f>
        <v>10000000000</v>
      </c>
      <c r="BQ20" s="170"/>
      <c r="BR20" s="169">
        <f>IF($AZ$20=10000000000,10000000000,IF('SOLAI T2D SPA'!$C$20&lt;=W20,W20,10000000000))</f>
        <v>10000000000</v>
      </c>
      <c r="BS20" s="170"/>
      <c r="BT20"/>
      <c r="BU20"/>
      <c r="BV20" s="169">
        <v>3597.5</v>
      </c>
      <c r="BW20" s="17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</row>
    <row r="21" spans="1:119" s="2" customFormat="1" ht="15" customHeight="1" x14ac:dyDescent="0.55000000000000004">
      <c r="A21" s="174"/>
      <c r="B21" s="174"/>
      <c r="C21" s="71">
        <v>5</v>
      </c>
      <c r="D21" s="6">
        <f t="shared" ref="D21" si="30">A20+B18+C21</f>
        <v>26</v>
      </c>
      <c r="E21" s="4">
        <f t="shared" ref="E21" si="31">(A20+C21)/100*2500+B18/100*0.4*2500/1.2</f>
        <v>383.33333333333337</v>
      </c>
      <c r="F21" s="4"/>
      <c r="G21" s="169" t="s">
        <v>124</v>
      </c>
      <c r="H21" s="170"/>
      <c r="I21" s="169" t="s">
        <v>124</v>
      </c>
      <c r="J21" s="170"/>
      <c r="K21" s="169">
        <v>1825.6166666666668</v>
      </c>
      <c r="L21" s="170"/>
      <c r="M21" s="169">
        <v>2573.9333333333334</v>
      </c>
      <c r="N21" s="170"/>
      <c r="O21" s="169">
        <v>3596.2750000000001</v>
      </c>
      <c r="P21" s="170"/>
      <c r="Q21" s="169">
        <v>4994.9666666666672</v>
      </c>
      <c r="R21" s="170"/>
      <c r="S21" s="169">
        <v>6586.0083333333341</v>
      </c>
      <c r="T21" s="170"/>
      <c r="U21" s="169">
        <v>8346.35</v>
      </c>
      <c r="V21" s="170"/>
      <c r="W21" s="169">
        <v>10250.891666666668</v>
      </c>
      <c r="X21" s="170"/>
      <c r="Y21" s="169">
        <v>3696.666666666667</v>
      </c>
      <c r="Z21" s="170"/>
      <c r="AA21" s="92"/>
      <c r="AB21" s="90"/>
      <c r="AC21" s="90"/>
      <c r="AD21" s="90"/>
      <c r="AE21" s="90"/>
      <c r="AF21" s="90"/>
      <c r="AG21" s="90"/>
      <c r="AH21" s="90"/>
      <c r="AI21" s="90"/>
      <c r="AJ21" s="91"/>
      <c r="AM21" s="180" t="str">
        <f>"MOMLAS"&amp;A20&amp;B18&amp;C21&amp;"REI-P"</f>
        <v>MOMLAS5165REI-P</v>
      </c>
      <c r="AN21" s="181"/>
      <c r="AO21" s="181"/>
      <c r="AP21"/>
      <c r="AQ21"/>
      <c r="AR21" s="23"/>
      <c r="AS21"/>
      <c r="AT21"/>
      <c r="AU21" s="192"/>
      <c r="AV21" s="174"/>
      <c r="AW21" s="174"/>
      <c r="AX21" s="71">
        <f>IF(AW18=10000000000,10000000000,IF('SOLAI T2D SPA'!$C$7='LP POLISTIROLO'!C21,'LP POLISTIROLO'!C21,10000000000))</f>
        <v>10000000000</v>
      </c>
      <c r="AY21" s="6">
        <f t="shared" ref="AY21" si="32">AV20+AW18+AX21</f>
        <v>30000000000</v>
      </c>
      <c r="AZ21" s="4">
        <f t="shared" si="8"/>
        <v>10000000000</v>
      </c>
      <c r="BA21"/>
      <c r="BB21" s="169" t="s">
        <v>124</v>
      </c>
      <c r="BC21" s="170"/>
      <c r="BD21" s="169" t="s">
        <v>124</v>
      </c>
      <c r="BE21" s="170"/>
      <c r="BF21" s="169">
        <f>IF($AZ$21=10000000000,10000000000,IF('SOLAI T2D SPA'!$C$20&lt;=K21,K21,10000000000))</f>
        <v>10000000000</v>
      </c>
      <c r="BG21" s="170"/>
      <c r="BH21" s="169">
        <f>IF($AZ$21=10000000000,10000000000,IF('SOLAI T2D SPA'!$C$20&lt;=M21,M21,10000000000))</f>
        <v>10000000000</v>
      </c>
      <c r="BI21" s="170"/>
      <c r="BJ21" s="169">
        <f>IF($AZ$21=10000000000,10000000000,IF('SOLAI T2D SPA'!$C$20&lt;=O21,O21,10000000000))</f>
        <v>10000000000</v>
      </c>
      <c r="BK21" s="170"/>
      <c r="BL21" s="169">
        <f>IF($AZ$21=10000000000,10000000000,IF('SOLAI T2D SPA'!$C$20&lt;=Q21,Q21,10000000000))</f>
        <v>10000000000</v>
      </c>
      <c r="BM21" s="170"/>
      <c r="BN21" s="169">
        <f>IF($AZ$21=10000000000,10000000000,IF('SOLAI T2D SPA'!$C$20&lt;=S21,S21,10000000000))</f>
        <v>10000000000</v>
      </c>
      <c r="BO21" s="170"/>
      <c r="BP21" s="169">
        <f>IF($AZ$21=10000000000,10000000000,IF('SOLAI T2D SPA'!$C$20&lt;=U21,U21,10000000000))</f>
        <v>10000000000</v>
      </c>
      <c r="BQ21" s="170"/>
      <c r="BR21" s="169">
        <f>IF($AZ$21=10000000000,10000000000,IF('SOLAI T2D SPA'!$C$20&lt;=W21,W21,10000000000))</f>
        <v>10000000000</v>
      </c>
      <c r="BS21" s="170"/>
      <c r="BT21"/>
      <c r="BU21"/>
      <c r="BV21" s="169">
        <v>3696.666666666667</v>
      </c>
      <c r="BW21" s="170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</row>
    <row r="22" spans="1:119" s="2" customFormat="1" ht="15" customHeight="1" x14ac:dyDescent="0.55000000000000004">
      <c r="A22" s="173">
        <v>4</v>
      </c>
      <c r="B22" s="173">
        <v>18</v>
      </c>
      <c r="C22" s="71">
        <v>4</v>
      </c>
      <c r="D22" s="6">
        <f t="shared" ref="D22" si="33">A22+B22+C22</f>
        <v>26</v>
      </c>
      <c r="E22" s="4">
        <f t="shared" ref="E22" si="34">(A22+C22)/100*2500+B22/100*0.4*2500/1.2</f>
        <v>350</v>
      </c>
      <c r="F22" s="4"/>
      <c r="G22" s="169" t="s">
        <v>124</v>
      </c>
      <c r="H22" s="170"/>
      <c r="I22" s="169" t="s">
        <v>124</v>
      </c>
      <c r="J22" s="170"/>
      <c r="K22" s="169">
        <v>1906.9416666666668</v>
      </c>
      <c r="L22" s="170"/>
      <c r="M22" s="169">
        <v>2684.8249999999998</v>
      </c>
      <c r="N22" s="170"/>
      <c r="O22" s="169">
        <v>3744.0250000000001</v>
      </c>
      <c r="P22" s="170"/>
      <c r="Q22" s="169">
        <v>5186.8999999999996</v>
      </c>
      <c r="R22" s="170"/>
      <c r="S22" s="169">
        <v>6817.7333333333336</v>
      </c>
      <c r="T22" s="170"/>
      <c r="U22" s="169">
        <v>8612.6833333333343</v>
      </c>
      <c r="V22" s="170"/>
      <c r="W22" s="169">
        <v>10490.833333333336</v>
      </c>
      <c r="X22" s="170"/>
      <c r="Y22" s="169">
        <v>3696.666666666667</v>
      </c>
      <c r="Z22" s="170"/>
      <c r="AA22" s="92"/>
      <c r="AB22" s="90"/>
      <c r="AC22" s="90"/>
      <c r="AD22" s="90"/>
      <c r="AE22" s="90"/>
      <c r="AF22" s="90"/>
      <c r="AG22" s="90"/>
      <c r="AH22" s="90"/>
      <c r="AI22" s="90"/>
      <c r="AJ22" s="91"/>
      <c r="AM22" s="180" t="str">
        <f>"MOMLAS"&amp;A22&amp;B22&amp;C22&amp;"REI-P"</f>
        <v>MOMLAS4184REI-P</v>
      </c>
      <c r="AN22" s="181"/>
      <c r="AO22" s="181"/>
      <c r="AP22"/>
      <c r="AQ22"/>
      <c r="AR22" s="23"/>
      <c r="AS22"/>
      <c r="AT22"/>
      <c r="AU22" s="191" t="s">
        <v>76</v>
      </c>
      <c r="AV22" s="173">
        <f>IF(AW22=10000000000,10000000000,IF('SOLAI T2D SPA'!$C$5=AU22,'LP POLISTIROLO'!A22,10000000000))</f>
        <v>10000000000</v>
      </c>
      <c r="AW22" s="173">
        <f>IF(AND($AR$12=1,'SOLAI T2D SPA'!$C$6=B22),B22,10000000000)</f>
        <v>10000000000</v>
      </c>
      <c r="AX22" s="71">
        <f>IF(AW22=10000000000,10000000000,IF('SOLAI T2D SPA'!$C$7='LP POLISTIROLO'!C22,'LP POLISTIROLO'!C22,10000000000))</f>
        <v>10000000000</v>
      </c>
      <c r="AY22" s="6">
        <f t="shared" ref="AY22" si="35">AV22+AW22+AX22</f>
        <v>30000000000</v>
      </c>
      <c r="AZ22" s="4">
        <f t="shared" si="8"/>
        <v>10000000000</v>
      </c>
      <c r="BA22"/>
      <c r="BB22" s="169" t="s">
        <v>124</v>
      </c>
      <c r="BC22" s="170"/>
      <c r="BD22" s="169" t="s">
        <v>124</v>
      </c>
      <c r="BE22" s="170"/>
      <c r="BF22" s="169">
        <f>IF($AZ$22=10000000000,10000000000,IF('SOLAI T2D SPA'!$C$20&lt;=K22,K22,10000000000))</f>
        <v>10000000000</v>
      </c>
      <c r="BG22" s="170"/>
      <c r="BH22" s="169">
        <f>IF($AZ$22=10000000000,10000000000,IF('SOLAI T2D SPA'!$C$20&lt;=M22,M22,10000000000))</f>
        <v>10000000000</v>
      </c>
      <c r="BI22" s="170"/>
      <c r="BJ22" s="169">
        <f>IF($AZ$22=10000000000,10000000000,IF('SOLAI T2D SPA'!$C$20&lt;=O22,O22,10000000000))</f>
        <v>10000000000</v>
      </c>
      <c r="BK22" s="170"/>
      <c r="BL22" s="169">
        <f>IF($AZ$22=10000000000,10000000000,IF('SOLAI T2D SPA'!$C$20&lt;=Q22,Q22,10000000000))</f>
        <v>10000000000</v>
      </c>
      <c r="BM22" s="170"/>
      <c r="BN22" s="169">
        <f>IF($AZ$22=10000000000,10000000000,IF('SOLAI T2D SPA'!$C$20&lt;=S22,S22,10000000000))</f>
        <v>10000000000</v>
      </c>
      <c r="BO22" s="170"/>
      <c r="BP22" s="169">
        <f>IF($AZ$22=10000000000,10000000000,IF('SOLAI T2D SPA'!$C$20&lt;=U22,U22,10000000000))</f>
        <v>10000000000</v>
      </c>
      <c r="BQ22" s="170"/>
      <c r="BR22" s="169">
        <f>IF($AZ$22=10000000000,10000000000,IF('SOLAI T2D SPA'!$C$20&lt;=W22,W22,10000000000))</f>
        <v>10000000000</v>
      </c>
      <c r="BS22" s="170"/>
      <c r="BT22"/>
      <c r="BU22"/>
      <c r="BV22" s="169">
        <v>3696.666666666667</v>
      </c>
      <c r="BW22" s="170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</row>
    <row r="23" spans="1:119" s="2" customFormat="1" ht="15" customHeight="1" x14ac:dyDescent="0.55000000000000004">
      <c r="A23" s="174"/>
      <c r="B23" s="175"/>
      <c r="C23" s="71">
        <v>5</v>
      </c>
      <c r="D23" s="6">
        <f t="shared" ref="D23" si="36">A22+B22+C23</f>
        <v>27</v>
      </c>
      <c r="E23" s="4">
        <f t="shared" ref="E23" si="37">(A22+C23)/100*2500+B22/100*0.4*2500/1.2</f>
        <v>375</v>
      </c>
      <c r="F23" s="4"/>
      <c r="G23" s="169" t="s">
        <v>124</v>
      </c>
      <c r="H23" s="170"/>
      <c r="I23" s="169" t="s">
        <v>124</v>
      </c>
      <c r="J23" s="170"/>
      <c r="K23" s="169">
        <v>2001.541666666667</v>
      </c>
      <c r="L23" s="170"/>
      <c r="M23" s="169">
        <v>2823.5749999999998</v>
      </c>
      <c r="N23" s="170"/>
      <c r="O23" s="169">
        <v>3948.6416666666669</v>
      </c>
      <c r="P23" s="170"/>
      <c r="Q23" s="169">
        <v>5490.9250000000002</v>
      </c>
      <c r="R23" s="170"/>
      <c r="S23" s="169">
        <v>7249.6583333333338</v>
      </c>
      <c r="T23" s="170"/>
      <c r="U23" s="169">
        <v>9203.1749999999993</v>
      </c>
      <c r="V23" s="170"/>
      <c r="W23" s="169">
        <v>11324.924999999999</v>
      </c>
      <c r="X23" s="170"/>
      <c r="Y23" s="169">
        <v>3795</v>
      </c>
      <c r="Z23" s="170"/>
      <c r="AA23" s="92"/>
      <c r="AB23" s="90"/>
      <c r="AC23" s="90"/>
      <c r="AD23" s="90"/>
      <c r="AE23" s="90"/>
      <c r="AF23" s="90"/>
      <c r="AG23" s="90"/>
      <c r="AH23" s="90"/>
      <c r="AI23" s="90"/>
      <c r="AJ23" s="91"/>
      <c r="AM23" s="180" t="str">
        <f>"MOMLAS"&amp;A22&amp;B22&amp;C23&amp;"REI-P"</f>
        <v>MOMLAS4185REI-P</v>
      </c>
      <c r="AN23" s="181"/>
      <c r="AO23" s="181"/>
      <c r="AP23"/>
      <c r="AQ23"/>
      <c r="AR23" s="23"/>
      <c r="AS23"/>
      <c r="AT23"/>
      <c r="AU23" s="192"/>
      <c r="AV23" s="174"/>
      <c r="AW23" s="175"/>
      <c r="AX23" s="71">
        <f>IF(AW22=10000000000,10000000000,IF('SOLAI T2D SPA'!$C$7='LP POLISTIROLO'!C23,'LP POLISTIROLO'!C23,10000000000))</f>
        <v>10000000000</v>
      </c>
      <c r="AY23" s="6">
        <f t="shared" ref="AY23" si="38">AV22+AW22+AX23</f>
        <v>30000000000</v>
      </c>
      <c r="AZ23" s="4">
        <f t="shared" si="8"/>
        <v>10000000000</v>
      </c>
      <c r="BA23"/>
      <c r="BB23" s="169" t="s">
        <v>124</v>
      </c>
      <c r="BC23" s="170"/>
      <c r="BD23" s="169" t="s">
        <v>124</v>
      </c>
      <c r="BE23" s="170"/>
      <c r="BF23" s="169">
        <f>IF($AZ$23=10000000000,10000000000,IF('SOLAI T2D SPA'!$C$20&lt;=K23,K23,10000000000))</f>
        <v>10000000000</v>
      </c>
      <c r="BG23" s="170"/>
      <c r="BH23" s="169">
        <f>IF($AZ$23=10000000000,10000000000,IF('SOLAI T2D SPA'!$C$20&lt;=M23,M23,10000000000))</f>
        <v>10000000000</v>
      </c>
      <c r="BI23" s="170"/>
      <c r="BJ23" s="169">
        <f>IF($AZ$23=10000000000,10000000000,IF('SOLAI T2D SPA'!$C$20&lt;=O23,O23,10000000000))</f>
        <v>10000000000</v>
      </c>
      <c r="BK23" s="170"/>
      <c r="BL23" s="169">
        <f>IF($AZ$23=10000000000,10000000000,IF('SOLAI T2D SPA'!$C$20&lt;=Q23,Q23,10000000000))</f>
        <v>10000000000</v>
      </c>
      <c r="BM23" s="170"/>
      <c r="BN23" s="169">
        <f>IF($AZ$23=10000000000,10000000000,IF('SOLAI T2D SPA'!$C$20&lt;=S23,S23,10000000000))</f>
        <v>10000000000</v>
      </c>
      <c r="BO23" s="170"/>
      <c r="BP23" s="169">
        <f>IF($AZ$23=10000000000,10000000000,IF('SOLAI T2D SPA'!$C$20&lt;=U23,U23,10000000000))</f>
        <v>10000000000</v>
      </c>
      <c r="BQ23" s="170"/>
      <c r="BR23" s="169">
        <f>IF($AZ$23=10000000000,10000000000,IF('SOLAI T2D SPA'!$C$20&lt;=W23,W23,10000000000))</f>
        <v>10000000000</v>
      </c>
      <c r="BS23" s="170"/>
      <c r="BT23"/>
      <c r="BU23"/>
      <c r="BV23" s="169">
        <v>3795</v>
      </c>
      <c r="BW23" s="170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</row>
    <row r="24" spans="1:119" s="2" customFormat="1" ht="15" customHeight="1" x14ac:dyDescent="0.55000000000000004">
      <c r="A24" s="173">
        <v>5</v>
      </c>
      <c r="B24" s="175"/>
      <c r="C24" s="71">
        <v>4</v>
      </c>
      <c r="D24" s="6">
        <f t="shared" ref="D24" si="39">A24+B22+C24</f>
        <v>27</v>
      </c>
      <c r="E24" s="4">
        <f t="shared" ref="E24" si="40">(A24+C24)/100*2500+B22/100*0.4*2500/1.2</f>
        <v>375</v>
      </c>
      <c r="F24" s="4"/>
      <c r="G24" s="169" t="s">
        <v>124</v>
      </c>
      <c r="H24" s="170"/>
      <c r="I24" s="169" t="s">
        <v>124</v>
      </c>
      <c r="J24" s="170"/>
      <c r="K24" s="169">
        <v>1906.9416666666668</v>
      </c>
      <c r="L24" s="170"/>
      <c r="M24" s="169">
        <v>2684.8249999999998</v>
      </c>
      <c r="N24" s="170"/>
      <c r="O24" s="169">
        <v>3744.0250000000001</v>
      </c>
      <c r="P24" s="170"/>
      <c r="Q24" s="169">
        <v>5186.8999999999996</v>
      </c>
      <c r="R24" s="170"/>
      <c r="S24" s="169">
        <v>6817.7333333333336</v>
      </c>
      <c r="T24" s="170"/>
      <c r="U24" s="169">
        <v>8612.6833333333343</v>
      </c>
      <c r="V24" s="170"/>
      <c r="W24" s="169">
        <v>10490.833333333336</v>
      </c>
      <c r="X24" s="170"/>
      <c r="Y24" s="169">
        <v>3795</v>
      </c>
      <c r="Z24" s="170"/>
      <c r="AA24" s="92"/>
      <c r="AB24" s="90"/>
      <c r="AC24" s="90"/>
      <c r="AD24" s="90"/>
      <c r="AE24" s="90"/>
      <c r="AF24" s="90"/>
      <c r="AG24" s="90"/>
      <c r="AH24" s="90"/>
      <c r="AI24" s="90"/>
      <c r="AJ24" s="91"/>
      <c r="AM24" s="180" t="str">
        <f>"MOMLAS"&amp;A24&amp;B22&amp;C24&amp;"REI-P"</f>
        <v>MOMLAS5184REI-P</v>
      </c>
      <c r="AN24" s="181"/>
      <c r="AO24" s="181"/>
      <c r="AP24"/>
      <c r="AQ24"/>
      <c r="AR24" s="23"/>
      <c r="AS24"/>
      <c r="AT24"/>
      <c r="AU24" s="191" t="s">
        <v>77</v>
      </c>
      <c r="AV24" s="173">
        <f>IF(AW22=10000000000,10000000000,IF('SOLAI T2D SPA'!$C$5=AU24,'LP POLISTIROLO'!A24,10000000000))</f>
        <v>10000000000</v>
      </c>
      <c r="AW24" s="175"/>
      <c r="AX24" s="71">
        <f>IF(AW22=10000000000,10000000000,IF('SOLAI T2D SPA'!$C$7='LP POLISTIROLO'!C24,'LP POLISTIROLO'!C24,10000000000))</f>
        <v>10000000000</v>
      </c>
      <c r="AY24" s="6">
        <f t="shared" ref="AY24" si="41">AV24+AW22+AX24</f>
        <v>30000000000</v>
      </c>
      <c r="AZ24" s="4">
        <f t="shared" si="8"/>
        <v>10000000000</v>
      </c>
      <c r="BA24"/>
      <c r="BB24" s="169" t="s">
        <v>124</v>
      </c>
      <c r="BC24" s="170"/>
      <c r="BD24" s="169" t="s">
        <v>124</v>
      </c>
      <c r="BE24" s="170"/>
      <c r="BF24" s="169">
        <f>IF($AZ$24=10000000000,10000000000,IF('SOLAI T2D SPA'!$C$20&lt;=K24,K24,10000000000))</f>
        <v>10000000000</v>
      </c>
      <c r="BG24" s="170"/>
      <c r="BH24" s="169">
        <f>IF($AZ$24=10000000000,10000000000,IF('SOLAI T2D SPA'!$C$20&lt;=M24,M24,10000000000))</f>
        <v>10000000000</v>
      </c>
      <c r="BI24" s="170"/>
      <c r="BJ24" s="169">
        <f>IF($AZ$24=10000000000,10000000000,IF('SOLAI T2D SPA'!$C$20&lt;=O24,O24,10000000000))</f>
        <v>10000000000</v>
      </c>
      <c r="BK24" s="170"/>
      <c r="BL24" s="169">
        <f>IF($AZ$24=10000000000,10000000000,IF('SOLAI T2D SPA'!$C$20&lt;=Q24,Q24,10000000000))</f>
        <v>10000000000</v>
      </c>
      <c r="BM24" s="170"/>
      <c r="BN24" s="169">
        <f>IF($AZ$24=10000000000,10000000000,IF('SOLAI T2D SPA'!$C$20&lt;=S24,S24,10000000000))</f>
        <v>10000000000</v>
      </c>
      <c r="BO24" s="170"/>
      <c r="BP24" s="169">
        <f>IF($AZ$24=10000000000,10000000000,IF('SOLAI T2D SPA'!$C$20&lt;=U24,U24,10000000000))</f>
        <v>10000000000</v>
      </c>
      <c r="BQ24" s="170"/>
      <c r="BR24" s="169">
        <f>IF($AZ$24=10000000000,10000000000,IF('SOLAI T2D SPA'!$C$20&lt;=W24,W24,10000000000))</f>
        <v>10000000000</v>
      </c>
      <c r="BS24" s="170"/>
      <c r="BT24"/>
      <c r="BU24"/>
      <c r="BV24" s="169">
        <v>3795</v>
      </c>
      <c r="BW24" s="170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</row>
    <row r="25" spans="1:119" s="2" customFormat="1" ht="15" customHeight="1" x14ac:dyDescent="0.55000000000000004">
      <c r="A25" s="174"/>
      <c r="B25" s="174"/>
      <c r="C25" s="71">
        <v>5</v>
      </c>
      <c r="D25" s="6">
        <f t="shared" ref="D25" si="42">A24+B22+C25</f>
        <v>28</v>
      </c>
      <c r="E25" s="4">
        <f t="shared" ref="E25" si="43">(A24+C25)/100*2500+B22/100*0.4*2500/1.2</f>
        <v>400</v>
      </c>
      <c r="F25" s="4"/>
      <c r="G25" s="169" t="s">
        <v>124</v>
      </c>
      <c r="H25" s="170"/>
      <c r="I25" s="169" t="s">
        <v>124</v>
      </c>
      <c r="J25" s="170"/>
      <c r="K25" s="169">
        <v>2001.541666666667</v>
      </c>
      <c r="L25" s="170"/>
      <c r="M25" s="169">
        <v>2823.5749999999998</v>
      </c>
      <c r="N25" s="170"/>
      <c r="O25" s="169">
        <v>3948.6416666666669</v>
      </c>
      <c r="P25" s="170"/>
      <c r="Q25" s="169">
        <v>5490.9250000000002</v>
      </c>
      <c r="R25" s="170"/>
      <c r="S25" s="169">
        <v>7249.6583333333338</v>
      </c>
      <c r="T25" s="170"/>
      <c r="U25" s="169">
        <v>9203.1749999999993</v>
      </c>
      <c r="V25" s="170"/>
      <c r="W25" s="169">
        <v>11324.924999999999</v>
      </c>
      <c r="X25" s="170"/>
      <c r="Y25" s="169">
        <v>3892.5</v>
      </c>
      <c r="Z25" s="170"/>
      <c r="AA25" s="92"/>
      <c r="AB25" s="90"/>
      <c r="AC25" s="90"/>
      <c r="AD25" s="90"/>
      <c r="AE25" s="90"/>
      <c r="AF25" s="90"/>
      <c r="AG25" s="90"/>
      <c r="AH25" s="90"/>
      <c r="AI25" s="90"/>
      <c r="AJ25" s="91"/>
      <c r="AM25" s="180" t="str">
        <f>"MOMLAS"&amp;A24&amp;B22&amp;C25&amp;"REI-P"</f>
        <v>MOMLAS5185REI-P</v>
      </c>
      <c r="AN25" s="181"/>
      <c r="AO25" s="181"/>
      <c r="AP25"/>
      <c r="AQ25"/>
      <c r="AR25" s="23"/>
      <c r="AS25"/>
      <c r="AT25"/>
      <c r="AU25" s="192"/>
      <c r="AV25" s="174"/>
      <c r="AW25" s="174"/>
      <c r="AX25" s="71">
        <f>IF(AW22=10000000000,10000000000,IF('SOLAI T2D SPA'!$C$7='LP POLISTIROLO'!C25,'LP POLISTIROLO'!C25,10000000000))</f>
        <v>10000000000</v>
      </c>
      <c r="AY25" s="6">
        <f t="shared" ref="AY25" si="44">AV24+AW22+AX25</f>
        <v>30000000000</v>
      </c>
      <c r="AZ25" s="4">
        <f t="shared" si="8"/>
        <v>10000000000</v>
      </c>
      <c r="BA25"/>
      <c r="BB25" s="169" t="s">
        <v>124</v>
      </c>
      <c r="BC25" s="170"/>
      <c r="BD25" s="169" t="s">
        <v>124</v>
      </c>
      <c r="BE25" s="170"/>
      <c r="BF25" s="169">
        <f>IF($AZ$25=10000000000,10000000000,IF('SOLAI T2D SPA'!$C$20&lt;=K25,K25,10000000000))</f>
        <v>10000000000</v>
      </c>
      <c r="BG25" s="170"/>
      <c r="BH25" s="169">
        <f>IF($AZ$25=10000000000,10000000000,IF('SOLAI T2D SPA'!$C$20&lt;=M25,M25,10000000000))</f>
        <v>10000000000</v>
      </c>
      <c r="BI25" s="170"/>
      <c r="BJ25" s="169">
        <f>IF($AZ$25=10000000000,10000000000,IF('SOLAI T2D SPA'!$C$20&lt;=O25,O25,10000000000))</f>
        <v>10000000000</v>
      </c>
      <c r="BK25" s="170"/>
      <c r="BL25" s="169">
        <f>IF($AZ$25=10000000000,10000000000,IF('SOLAI T2D SPA'!$C$20&lt;=Q25,Q25,10000000000))</f>
        <v>10000000000</v>
      </c>
      <c r="BM25" s="170"/>
      <c r="BN25" s="169">
        <f>IF($AZ$25=10000000000,10000000000,IF('SOLAI T2D SPA'!$C$20&lt;=S25,S25,10000000000))</f>
        <v>10000000000</v>
      </c>
      <c r="BO25" s="170"/>
      <c r="BP25" s="169">
        <f>IF($AZ$25=10000000000,10000000000,IF('SOLAI T2D SPA'!$C$20&lt;=U25,U25,10000000000))</f>
        <v>10000000000</v>
      </c>
      <c r="BQ25" s="170"/>
      <c r="BR25" s="169">
        <f>IF($AZ$25=10000000000,10000000000,IF('SOLAI T2D SPA'!$C$20&lt;=W25,W25,10000000000))</f>
        <v>10000000000</v>
      </c>
      <c r="BS25" s="170"/>
      <c r="BT25"/>
      <c r="BU25"/>
      <c r="BV25" s="169">
        <v>3892.5</v>
      </c>
      <c r="BW25" s="170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</row>
    <row r="26" spans="1:119" s="2" customFormat="1" ht="15" customHeight="1" x14ac:dyDescent="0.55000000000000004">
      <c r="A26" s="173">
        <v>4</v>
      </c>
      <c r="B26" s="173">
        <v>20</v>
      </c>
      <c r="C26" s="71">
        <v>4</v>
      </c>
      <c r="D26" s="6">
        <f t="shared" ref="D26" si="45">A26+B26+C26</f>
        <v>28</v>
      </c>
      <c r="E26" s="4">
        <f t="shared" ref="E26" si="46">(A26+C26)/100*2500+B26/100*0.4*2500/1.2</f>
        <v>366.66666666666669</v>
      </c>
      <c r="F26" s="4"/>
      <c r="G26" s="169" t="s">
        <v>124</v>
      </c>
      <c r="H26" s="170"/>
      <c r="I26" s="169" t="s">
        <v>124</v>
      </c>
      <c r="J26" s="170"/>
      <c r="K26" s="169">
        <v>2082.85</v>
      </c>
      <c r="L26" s="170"/>
      <c r="M26" s="169">
        <v>2934.6750000000002</v>
      </c>
      <c r="N26" s="170"/>
      <c r="O26" s="169">
        <v>4096.4416666666666</v>
      </c>
      <c r="P26" s="170"/>
      <c r="Q26" s="169">
        <v>5682.6416666666673</v>
      </c>
      <c r="R26" s="170"/>
      <c r="S26" s="169">
        <v>7481.2666666666673</v>
      </c>
      <c r="T26" s="170"/>
      <c r="U26" s="169">
        <v>9469.125</v>
      </c>
      <c r="V26" s="170"/>
      <c r="W26" s="169">
        <v>11564.166666666668</v>
      </c>
      <c r="X26" s="170"/>
      <c r="Y26" s="169">
        <v>3892.5</v>
      </c>
      <c r="Z26" s="170"/>
      <c r="AA26" s="92"/>
      <c r="AB26" s="90"/>
      <c r="AC26" s="90"/>
      <c r="AD26" s="90"/>
      <c r="AE26" s="90"/>
      <c r="AF26" s="90"/>
      <c r="AG26" s="90"/>
      <c r="AH26" s="90"/>
      <c r="AI26" s="90"/>
      <c r="AJ26" s="91"/>
      <c r="AM26" s="180" t="str">
        <f>"MOMLAS"&amp;A26&amp;B26&amp;C26&amp;"REI-P"</f>
        <v>MOMLAS4204REI-P</v>
      </c>
      <c r="AN26" s="181"/>
      <c r="AO26" s="181"/>
      <c r="AP26"/>
      <c r="AQ26"/>
      <c r="AR26" s="23"/>
      <c r="AS26"/>
      <c r="AT26"/>
      <c r="AU26" s="191" t="s">
        <v>76</v>
      </c>
      <c r="AV26" s="173">
        <f>IF(AW26=10000000000,10000000000,IF('SOLAI T2D SPA'!$C$5=AU26,'LP POLISTIROLO'!A26,10000000000))</f>
        <v>10000000000</v>
      </c>
      <c r="AW26" s="173">
        <f>IF(AND($AR$12=1,'SOLAI T2D SPA'!$C$6=B26),B26,10000000000)</f>
        <v>10000000000</v>
      </c>
      <c r="AX26" s="71">
        <f>IF(AW26=10000000000,10000000000,IF('SOLAI T2D SPA'!$C$7='LP POLISTIROLO'!C26,'LP POLISTIROLO'!C26,10000000000))</f>
        <v>10000000000</v>
      </c>
      <c r="AY26" s="6">
        <f t="shared" ref="AY26" si="47">AV26+AW26+AX26</f>
        <v>30000000000</v>
      </c>
      <c r="AZ26" s="4">
        <f t="shared" si="8"/>
        <v>10000000000</v>
      </c>
      <c r="BA26"/>
      <c r="BB26" s="169" t="s">
        <v>124</v>
      </c>
      <c r="BC26" s="170"/>
      <c r="BD26" s="169" t="s">
        <v>124</v>
      </c>
      <c r="BE26" s="170"/>
      <c r="BF26" s="169">
        <f>IF($AZ$26=10000000000,10000000000,IF('SOLAI T2D SPA'!$C$20&lt;=K26,K26,10000000000))</f>
        <v>10000000000</v>
      </c>
      <c r="BG26" s="170"/>
      <c r="BH26" s="169">
        <f>IF($AZ$26=10000000000,10000000000,IF('SOLAI T2D SPA'!$C$20&lt;=M26,M26,10000000000))</f>
        <v>10000000000</v>
      </c>
      <c r="BI26" s="170"/>
      <c r="BJ26" s="169">
        <f>IF($AZ$26=10000000000,10000000000,IF('SOLAI T2D SPA'!$C$20&lt;=O26,O26,10000000000))</f>
        <v>10000000000</v>
      </c>
      <c r="BK26" s="170"/>
      <c r="BL26" s="169">
        <f>IF($AZ$26=10000000000,10000000000,IF('SOLAI T2D SPA'!$C$20&lt;=Q26,Q26,10000000000))</f>
        <v>10000000000</v>
      </c>
      <c r="BM26" s="170"/>
      <c r="BN26" s="169">
        <f>IF($AZ$26=10000000000,10000000000,IF('SOLAI T2D SPA'!$C$20&lt;=S26,S26,10000000000))</f>
        <v>10000000000</v>
      </c>
      <c r="BO26" s="170"/>
      <c r="BP26" s="169">
        <f>IF($AZ$26=10000000000,10000000000,IF('SOLAI T2D SPA'!$C$20&lt;=U26,U26,10000000000))</f>
        <v>10000000000</v>
      </c>
      <c r="BQ26" s="170"/>
      <c r="BR26" s="169">
        <f>IF($AZ$26=10000000000,10000000000,IF('SOLAI T2D SPA'!$C$20&lt;=W26,W26,10000000000))</f>
        <v>10000000000</v>
      </c>
      <c r="BS26" s="170"/>
      <c r="BT26"/>
      <c r="BU26"/>
      <c r="BV26" s="169">
        <v>3892.5</v>
      </c>
      <c r="BW26" s="170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</row>
    <row r="27" spans="1:119" s="2" customFormat="1" ht="15" customHeight="1" x14ac:dyDescent="0.55000000000000004">
      <c r="A27" s="174"/>
      <c r="B27" s="175"/>
      <c r="C27" s="71">
        <v>5</v>
      </c>
      <c r="D27" s="6">
        <f t="shared" ref="D27" si="48">A26+B26+C27</f>
        <v>29</v>
      </c>
      <c r="E27" s="4">
        <f t="shared" ref="E27" si="49">(A26+C27)/100*2500+B26/100*0.4*2500/1.2</f>
        <v>391.66666666666669</v>
      </c>
      <c r="F27" s="4"/>
      <c r="G27" s="169" t="s">
        <v>124</v>
      </c>
      <c r="H27" s="170"/>
      <c r="I27" s="169" t="s">
        <v>124</v>
      </c>
      <c r="J27" s="170"/>
      <c r="K27" s="169">
        <v>2177.3083333333334</v>
      </c>
      <c r="L27" s="170"/>
      <c r="M27" s="169">
        <v>3073.3666666666668</v>
      </c>
      <c r="N27" s="170"/>
      <c r="O27" s="169">
        <v>4301.0083333333341</v>
      </c>
      <c r="P27" s="170"/>
      <c r="Q27" s="169">
        <v>5986.7166666666672</v>
      </c>
      <c r="R27" s="170"/>
      <c r="S27" s="169">
        <v>7913.8916666666673</v>
      </c>
      <c r="T27" s="170"/>
      <c r="U27" s="169">
        <v>10059.058333333334</v>
      </c>
      <c r="V27" s="170"/>
      <c r="W27" s="169">
        <v>12398.466666666667</v>
      </c>
      <c r="X27" s="170"/>
      <c r="Y27" s="169">
        <v>3989.166666666667</v>
      </c>
      <c r="Z27" s="170"/>
      <c r="AA27" s="92"/>
      <c r="AB27" s="90"/>
      <c r="AC27" s="90"/>
      <c r="AD27" s="90"/>
      <c r="AE27" s="90"/>
      <c r="AF27" s="90"/>
      <c r="AG27" s="90"/>
      <c r="AH27" s="90"/>
      <c r="AI27" s="90"/>
      <c r="AJ27" s="91"/>
      <c r="AM27" s="180" t="str">
        <f>"MOMLAS"&amp;A26&amp;B26&amp;C27&amp;"REI-P"</f>
        <v>MOMLAS4205REI-P</v>
      </c>
      <c r="AN27" s="181"/>
      <c r="AO27" s="181"/>
      <c r="AP27"/>
      <c r="AQ27"/>
      <c r="AR27" s="23"/>
      <c r="AS27"/>
      <c r="AT27"/>
      <c r="AU27" s="192"/>
      <c r="AV27" s="174"/>
      <c r="AW27" s="175"/>
      <c r="AX27" s="71">
        <f>IF(AW26=10000000000,10000000000,IF('SOLAI T2D SPA'!$C$7='LP POLISTIROLO'!C27,'LP POLISTIROLO'!C27,10000000000))</f>
        <v>10000000000</v>
      </c>
      <c r="AY27" s="6">
        <f t="shared" ref="AY27" si="50">AV26+AW26+AX27</f>
        <v>30000000000</v>
      </c>
      <c r="AZ27" s="4">
        <f t="shared" si="8"/>
        <v>10000000000</v>
      </c>
      <c r="BA27"/>
      <c r="BB27" s="169" t="s">
        <v>124</v>
      </c>
      <c r="BC27" s="170"/>
      <c r="BD27" s="169" t="s">
        <v>124</v>
      </c>
      <c r="BE27" s="170"/>
      <c r="BF27" s="169">
        <f>IF($AZ$27=10000000000,10000000000,IF('SOLAI T2D SPA'!$C$20&lt;=K27,K27,10000000000))</f>
        <v>10000000000</v>
      </c>
      <c r="BG27" s="170"/>
      <c r="BH27" s="169">
        <f>IF($AZ$27=10000000000,10000000000,IF('SOLAI T2D SPA'!$C$20&lt;=M27,M27,10000000000))</f>
        <v>10000000000</v>
      </c>
      <c r="BI27" s="170"/>
      <c r="BJ27" s="169">
        <f>IF($AZ$27=10000000000,10000000000,IF('SOLAI T2D SPA'!$C$20&lt;=O27,O27,10000000000))</f>
        <v>10000000000</v>
      </c>
      <c r="BK27" s="170"/>
      <c r="BL27" s="169">
        <f>IF($AZ$27=10000000000,10000000000,IF('SOLAI T2D SPA'!$C$20&lt;=Q27,Q27,10000000000))</f>
        <v>10000000000</v>
      </c>
      <c r="BM27" s="170"/>
      <c r="BN27" s="169">
        <f>IF($AZ$27=10000000000,10000000000,IF('SOLAI T2D SPA'!$C$20&lt;=S27,S27,10000000000))</f>
        <v>10000000000</v>
      </c>
      <c r="BO27" s="170"/>
      <c r="BP27" s="169">
        <f>IF($AZ$27=10000000000,10000000000,IF('SOLAI T2D SPA'!$C$20&lt;=U27,U27,10000000000))</f>
        <v>10000000000</v>
      </c>
      <c r="BQ27" s="170"/>
      <c r="BR27" s="169">
        <f>IF($AZ$27=10000000000,10000000000,IF('SOLAI T2D SPA'!$C$20&lt;=W27,W27,10000000000))</f>
        <v>10000000000</v>
      </c>
      <c r="BS27" s="170"/>
      <c r="BT27"/>
      <c r="BU27"/>
      <c r="BV27" s="169">
        <v>3989.166666666667</v>
      </c>
      <c r="BW27" s="170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</row>
    <row r="28" spans="1:119" s="2" customFormat="1" ht="15" customHeight="1" x14ac:dyDescent="0.55000000000000004">
      <c r="A28" s="173">
        <v>5</v>
      </c>
      <c r="B28" s="175"/>
      <c r="C28" s="71">
        <v>4</v>
      </c>
      <c r="D28" s="6">
        <f t="shared" ref="D28" si="51">A28+B26+C28</f>
        <v>29</v>
      </c>
      <c r="E28" s="4">
        <f t="shared" ref="E28" si="52">(A28+C28)/100*2500+B26/100*0.4*2500/1.2</f>
        <v>391.66666666666669</v>
      </c>
      <c r="F28" s="4"/>
      <c r="G28" s="169" t="s">
        <v>124</v>
      </c>
      <c r="H28" s="170"/>
      <c r="I28" s="169" t="s">
        <v>124</v>
      </c>
      <c r="J28" s="170"/>
      <c r="K28" s="169">
        <v>2082.85</v>
      </c>
      <c r="L28" s="170"/>
      <c r="M28" s="169">
        <v>2934.6750000000002</v>
      </c>
      <c r="N28" s="170"/>
      <c r="O28" s="169">
        <v>4096.4416666666666</v>
      </c>
      <c r="P28" s="170"/>
      <c r="Q28" s="169">
        <v>5682.6416666666673</v>
      </c>
      <c r="R28" s="170"/>
      <c r="S28" s="169">
        <v>7481.2666666666673</v>
      </c>
      <c r="T28" s="170"/>
      <c r="U28" s="169">
        <v>9469.125</v>
      </c>
      <c r="V28" s="170"/>
      <c r="W28" s="169">
        <v>11564.166666666668</v>
      </c>
      <c r="X28" s="170"/>
      <c r="Y28" s="169">
        <v>3989.166666666667</v>
      </c>
      <c r="Z28" s="170"/>
      <c r="AA28" s="92"/>
      <c r="AB28" s="90"/>
      <c r="AC28" s="90"/>
      <c r="AD28" s="90"/>
      <c r="AE28" s="90"/>
      <c r="AF28" s="90"/>
      <c r="AG28" s="90"/>
      <c r="AH28" s="90"/>
      <c r="AI28" s="90"/>
      <c r="AJ28" s="91"/>
      <c r="AM28" s="180" t="str">
        <f>"MOMLAS"&amp;A28&amp;B26&amp;C28&amp;"REI-P"</f>
        <v>MOMLAS5204REI-P</v>
      </c>
      <c r="AN28" s="181"/>
      <c r="AO28" s="181"/>
      <c r="AP28"/>
      <c r="AQ28"/>
      <c r="AR28" s="23"/>
      <c r="AS28"/>
      <c r="AT28"/>
      <c r="AU28" s="191" t="s">
        <v>77</v>
      </c>
      <c r="AV28" s="173">
        <f>IF(AW26=10000000000,10000000000,IF('SOLAI T2D SPA'!$C$5=AU28,'LP POLISTIROLO'!A28,10000000000))</f>
        <v>10000000000</v>
      </c>
      <c r="AW28" s="175"/>
      <c r="AX28" s="71">
        <f>IF(AW26=10000000000,10000000000,IF('SOLAI T2D SPA'!$C$7='LP POLISTIROLO'!C28,'LP POLISTIROLO'!C28,10000000000))</f>
        <v>10000000000</v>
      </c>
      <c r="AY28" s="6">
        <f t="shared" ref="AY28" si="53">AV28+AW26+AX28</f>
        <v>30000000000</v>
      </c>
      <c r="AZ28" s="4">
        <f t="shared" si="8"/>
        <v>10000000000</v>
      </c>
      <c r="BA28"/>
      <c r="BB28" s="169" t="s">
        <v>124</v>
      </c>
      <c r="BC28" s="170"/>
      <c r="BD28" s="169" t="s">
        <v>124</v>
      </c>
      <c r="BE28" s="170"/>
      <c r="BF28" s="169">
        <f>IF($AZ$28=10000000000,10000000000,IF('SOLAI T2D SPA'!$C$20&lt;=K28,K28,10000000000))</f>
        <v>10000000000</v>
      </c>
      <c r="BG28" s="170"/>
      <c r="BH28" s="169">
        <f>IF($AZ$28=10000000000,10000000000,IF('SOLAI T2D SPA'!$C$20&lt;=M28,M28,10000000000))</f>
        <v>10000000000</v>
      </c>
      <c r="BI28" s="170"/>
      <c r="BJ28" s="169">
        <f>IF($AZ$28=10000000000,10000000000,IF('SOLAI T2D SPA'!$C$20&lt;=O28,O28,10000000000))</f>
        <v>10000000000</v>
      </c>
      <c r="BK28" s="170"/>
      <c r="BL28" s="169">
        <f>IF($AZ$28=10000000000,10000000000,IF('SOLAI T2D SPA'!$C$20&lt;=Q28,Q28,10000000000))</f>
        <v>10000000000</v>
      </c>
      <c r="BM28" s="170"/>
      <c r="BN28" s="169">
        <f>IF($AZ$28=10000000000,10000000000,IF('SOLAI T2D SPA'!$C$20&lt;=S28,S28,10000000000))</f>
        <v>10000000000</v>
      </c>
      <c r="BO28" s="170"/>
      <c r="BP28" s="169">
        <f>IF($AZ$28=10000000000,10000000000,IF('SOLAI T2D SPA'!$C$20&lt;=U28,U28,10000000000))</f>
        <v>10000000000</v>
      </c>
      <c r="BQ28" s="170"/>
      <c r="BR28" s="169">
        <f>IF($AZ$28=10000000000,10000000000,IF('SOLAI T2D SPA'!$C$20&lt;=W28,W28,10000000000))</f>
        <v>10000000000</v>
      </c>
      <c r="BS28" s="170"/>
      <c r="BT28"/>
      <c r="BU28"/>
      <c r="BV28" s="169">
        <v>3989.166666666667</v>
      </c>
      <c r="BW28" s="170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</row>
    <row r="29" spans="1:119" s="2" customFormat="1" ht="15" customHeight="1" x14ac:dyDescent="0.55000000000000004">
      <c r="A29" s="174"/>
      <c r="B29" s="174"/>
      <c r="C29" s="71">
        <v>5</v>
      </c>
      <c r="D29" s="6">
        <f t="shared" ref="D29" si="54">A28+B26+C29</f>
        <v>30</v>
      </c>
      <c r="E29" s="4">
        <f t="shared" ref="E29" si="55">(A28+C29)/100*2500+B26/100*0.4*2500/1.2</f>
        <v>416.66666666666669</v>
      </c>
      <c r="F29" s="4"/>
      <c r="G29" s="169" t="s">
        <v>124</v>
      </c>
      <c r="H29" s="170"/>
      <c r="I29" s="169" t="s">
        <v>124</v>
      </c>
      <c r="J29" s="170"/>
      <c r="K29" s="169">
        <v>2177.3083333333334</v>
      </c>
      <c r="L29" s="170"/>
      <c r="M29" s="169">
        <v>3073.3666666666668</v>
      </c>
      <c r="N29" s="170"/>
      <c r="O29" s="169">
        <v>4301.0083333333341</v>
      </c>
      <c r="P29" s="170"/>
      <c r="Q29" s="169">
        <v>5986.7166666666672</v>
      </c>
      <c r="R29" s="170"/>
      <c r="S29" s="169">
        <v>7913.8916666666673</v>
      </c>
      <c r="T29" s="170"/>
      <c r="U29" s="169">
        <v>10059.058333333334</v>
      </c>
      <c r="V29" s="170"/>
      <c r="W29" s="169">
        <v>12398.466666666667</v>
      </c>
      <c r="X29" s="170"/>
      <c r="Y29" s="169">
        <v>4085.8333333333335</v>
      </c>
      <c r="Z29" s="170"/>
      <c r="AA29" s="92"/>
      <c r="AB29" s="90"/>
      <c r="AC29" s="90"/>
      <c r="AD29" s="90"/>
      <c r="AE29" s="90"/>
      <c r="AF29" s="90"/>
      <c r="AG29" s="90"/>
      <c r="AH29" s="90"/>
      <c r="AI29" s="90"/>
      <c r="AJ29" s="91"/>
      <c r="AM29" s="180" t="str">
        <f>"MOMLAS"&amp;A28&amp;B26&amp;C29&amp;"REI-P"</f>
        <v>MOMLAS5205REI-P</v>
      </c>
      <c r="AN29" s="181"/>
      <c r="AO29" s="181"/>
      <c r="AP29"/>
      <c r="AQ29"/>
      <c r="AR29" s="23"/>
      <c r="AS29"/>
      <c r="AT29"/>
      <c r="AU29" s="192"/>
      <c r="AV29" s="174"/>
      <c r="AW29" s="174"/>
      <c r="AX29" s="71">
        <f>IF(AW26=10000000000,10000000000,IF('SOLAI T2D SPA'!$C$7='LP POLISTIROLO'!C29,'LP POLISTIROLO'!C29,10000000000))</f>
        <v>10000000000</v>
      </c>
      <c r="AY29" s="6">
        <f t="shared" ref="AY29" si="56">AV28+AW26+AX29</f>
        <v>30000000000</v>
      </c>
      <c r="AZ29" s="4">
        <f t="shared" si="8"/>
        <v>10000000000</v>
      </c>
      <c r="BA29"/>
      <c r="BB29" s="169" t="s">
        <v>124</v>
      </c>
      <c r="BC29" s="170"/>
      <c r="BD29" s="169" t="s">
        <v>124</v>
      </c>
      <c r="BE29" s="170"/>
      <c r="BF29" s="169">
        <f>IF($AZ$29=10000000000,10000000000,IF('SOLAI T2D SPA'!$C$20&lt;=K29,K29,10000000000))</f>
        <v>10000000000</v>
      </c>
      <c r="BG29" s="170"/>
      <c r="BH29" s="169">
        <f>IF($AZ$29=10000000000,10000000000,IF('SOLAI T2D SPA'!$C$20&lt;=M29,M29,10000000000))</f>
        <v>10000000000</v>
      </c>
      <c r="BI29" s="170"/>
      <c r="BJ29" s="169">
        <f>IF($AZ$29=10000000000,10000000000,IF('SOLAI T2D SPA'!$C$20&lt;=O29,O29,10000000000))</f>
        <v>10000000000</v>
      </c>
      <c r="BK29" s="170"/>
      <c r="BL29" s="169">
        <f>IF($AZ$29=10000000000,10000000000,IF('SOLAI T2D SPA'!$C$20&lt;=Q29,Q29,10000000000))</f>
        <v>10000000000</v>
      </c>
      <c r="BM29" s="170"/>
      <c r="BN29" s="169">
        <f>IF($AZ$29=10000000000,10000000000,IF('SOLAI T2D SPA'!$C$20&lt;=S29,S29,10000000000))</f>
        <v>10000000000</v>
      </c>
      <c r="BO29" s="170"/>
      <c r="BP29" s="169">
        <f>IF($AZ$29=10000000000,10000000000,IF('SOLAI T2D SPA'!$C$20&lt;=U29,U29,10000000000))</f>
        <v>10000000000</v>
      </c>
      <c r="BQ29" s="170"/>
      <c r="BR29" s="169">
        <f>IF($AZ$29=10000000000,10000000000,IF('SOLAI T2D SPA'!$C$20&lt;=W29,W29,10000000000))</f>
        <v>10000000000</v>
      </c>
      <c r="BS29" s="170"/>
      <c r="BT29"/>
      <c r="BU29"/>
      <c r="BV29" s="169">
        <v>4085.8333333333335</v>
      </c>
      <c r="BW29" s="170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</row>
    <row r="30" spans="1:119" s="2" customFormat="1" ht="15" customHeight="1" x14ac:dyDescent="0.55000000000000004">
      <c r="A30" s="173">
        <v>4</v>
      </c>
      <c r="B30" s="173">
        <v>22</v>
      </c>
      <c r="C30" s="71">
        <v>4</v>
      </c>
      <c r="D30" s="6">
        <f t="shared" ref="D30" si="57">A30+B30+C30</f>
        <v>30</v>
      </c>
      <c r="E30" s="4">
        <f t="shared" ref="E30" si="58">(A30+C30)/100*2500+B30/100*0.4*2500/1.2</f>
        <v>383.33333333333337</v>
      </c>
      <c r="F30" s="4"/>
      <c r="G30" s="169" t="s">
        <v>124</v>
      </c>
      <c r="H30" s="170"/>
      <c r="I30" s="169" t="s">
        <v>124</v>
      </c>
      <c r="J30" s="170"/>
      <c r="K30" s="169">
        <v>2258.75</v>
      </c>
      <c r="L30" s="170"/>
      <c r="M30" s="169">
        <v>3184.9583333333339</v>
      </c>
      <c r="N30" s="170"/>
      <c r="O30" s="169">
        <v>4449.0666666666666</v>
      </c>
      <c r="P30" s="170"/>
      <c r="Q30" s="169">
        <v>6178.5916666666672</v>
      </c>
      <c r="R30" s="170"/>
      <c r="S30" s="169">
        <v>8145.1833333333334</v>
      </c>
      <c r="T30" s="170"/>
      <c r="U30" s="169">
        <v>10325.825000000001</v>
      </c>
      <c r="V30" s="170"/>
      <c r="W30" s="169">
        <v>12637.5</v>
      </c>
      <c r="X30" s="170"/>
      <c r="Y30" s="169">
        <v>4085.8333333333335</v>
      </c>
      <c r="Z30" s="170"/>
      <c r="AA30" s="93"/>
      <c r="AB30" s="90"/>
      <c r="AC30" s="90"/>
      <c r="AD30" s="90"/>
      <c r="AE30" s="90"/>
      <c r="AF30" s="90"/>
      <c r="AG30" s="90"/>
      <c r="AH30" s="90"/>
      <c r="AI30" s="90"/>
      <c r="AJ30" s="91"/>
      <c r="AM30" s="180" t="str">
        <f>"MOMLAS"&amp;A30&amp;B30&amp;C30&amp;"REI-P"</f>
        <v>MOMLAS4224REI-P</v>
      </c>
      <c r="AN30" s="181"/>
      <c r="AO30" s="181"/>
      <c r="AP30"/>
      <c r="AQ30"/>
      <c r="AR30" s="23"/>
      <c r="AS30"/>
      <c r="AT30"/>
      <c r="AU30" s="191" t="s">
        <v>76</v>
      </c>
      <c r="AV30" s="173">
        <f>IF(AW30=10000000000,10000000000,IF('SOLAI T2D SPA'!$C$5=AU30,'LP POLISTIROLO'!A30,10000000000))</f>
        <v>10000000000</v>
      </c>
      <c r="AW30" s="173">
        <f>IF(AND($AR$12=1,'SOLAI T2D SPA'!$C$6=B30),B30,10000000000)</f>
        <v>10000000000</v>
      </c>
      <c r="AX30" s="71">
        <f>IF(AW30=10000000000,10000000000,IF('SOLAI T2D SPA'!$C$7='LP POLISTIROLO'!C30,'LP POLISTIROLO'!C30,10000000000))</f>
        <v>10000000000</v>
      </c>
      <c r="AY30" s="6">
        <f t="shared" ref="AY30" si="59">AV30+AW30+AX30</f>
        <v>30000000000</v>
      </c>
      <c r="AZ30" s="4">
        <f t="shared" si="8"/>
        <v>10000000000</v>
      </c>
      <c r="BA30"/>
      <c r="BB30" s="169" t="s">
        <v>124</v>
      </c>
      <c r="BC30" s="170"/>
      <c r="BD30" s="169" t="s">
        <v>124</v>
      </c>
      <c r="BE30" s="170"/>
      <c r="BF30" s="169">
        <f>IF($AZ$30=10000000000,10000000000,IF('SOLAI T2D SPA'!$C$20&lt;=K30,K30,10000000000))</f>
        <v>10000000000</v>
      </c>
      <c r="BG30" s="170"/>
      <c r="BH30" s="169">
        <f>IF($AZ$30=10000000000,10000000000,IF('SOLAI T2D SPA'!$C$20&lt;=M30,M30,10000000000))</f>
        <v>10000000000</v>
      </c>
      <c r="BI30" s="170"/>
      <c r="BJ30" s="169">
        <f>IF($AZ$30=10000000000,10000000000,IF('SOLAI T2D SPA'!$C$20&lt;=O30,O30,10000000000))</f>
        <v>10000000000</v>
      </c>
      <c r="BK30" s="170"/>
      <c r="BL30" s="169">
        <f>IF($AZ$30=10000000000,10000000000,IF('SOLAI T2D SPA'!$C$20&lt;=Q30,Q30,10000000000))</f>
        <v>10000000000</v>
      </c>
      <c r="BM30" s="170"/>
      <c r="BN30" s="169">
        <f>IF($AZ$30=10000000000,10000000000,IF('SOLAI T2D SPA'!$C$20&lt;=S30,S30,10000000000))</f>
        <v>10000000000</v>
      </c>
      <c r="BO30" s="170"/>
      <c r="BP30" s="169">
        <f>IF($AZ$30=10000000000,10000000000,IF('SOLAI T2D SPA'!$C$20&lt;=U30,U30,10000000000))</f>
        <v>10000000000</v>
      </c>
      <c r="BQ30" s="170"/>
      <c r="BR30" s="169">
        <f>IF($AZ$30=10000000000,10000000000,IF('SOLAI T2D SPA'!$C$20&lt;=W30,W30,10000000000))</f>
        <v>10000000000</v>
      </c>
      <c r="BS30" s="170"/>
      <c r="BT30"/>
      <c r="BU30"/>
      <c r="BV30" s="169">
        <v>4085.8333333333335</v>
      </c>
      <c r="BW30" s="17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</row>
    <row r="31" spans="1:119" s="2" customFormat="1" ht="15" customHeight="1" x14ac:dyDescent="0.55000000000000004">
      <c r="A31" s="174"/>
      <c r="B31" s="175"/>
      <c r="C31" s="71">
        <v>5</v>
      </c>
      <c r="D31" s="6">
        <f t="shared" ref="D31" si="60">A30+B30+C31</f>
        <v>31</v>
      </c>
      <c r="E31" s="4">
        <f t="shared" ref="E31" si="61">(A30+C31)/100*2500+B30/100*0.4*2500/1.2</f>
        <v>408.33333333333337</v>
      </c>
      <c r="F31" s="4"/>
      <c r="G31" s="169" t="s">
        <v>124</v>
      </c>
      <c r="H31" s="170"/>
      <c r="I31" s="169" t="s">
        <v>124</v>
      </c>
      <c r="J31" s="170"/>
      <c r="K31" s="169">
        <v>2353.0916666666667</v>
      </c>
      <c r="L31" s="170"/>
      <c r="M31" s="169">
        <v>3323.125</v>
      </c>
      <c r="N31" s="170"/>
      <c r="O31" s="169">
        <v>4653.4250000000002</v>
      </c>
      <c r="P31" s="170"/>
      <c r="Q31" s="169">
        <v>6482.0833333333339</v>
      </c>
      <c r="R31" s="170"/>
      <c r="S31" s="169">
        <v>8577.2749999999996</v>
      </c>
      <c r="T31" s="170"/>
      <c r="U31" s="169">
        <v>10915.716666666667</v>
      </c>
      <c r="V31" s="170"/>
      <c r="W31" s="169">
        <v>13471.666666666668</v>
      </c>
      <c r="X31" s="170"/>
      <c r="Y31" s="169">
        <v>4180.8333333333339</v>
      </c>
      <c r="Z31" s="170"/>
      <c r="AA31" s="93"/>
      <c r="AB31" s="90"/>
      <c r="AC31" s="90"/>
      <c r="AD31" s="90"/>
      <c r="AE31" s="90"/>
      <c r="AF31" s="90"/>
      <c r="AG31" s="90"/>
      <c r="AH31" s="90"/>
      <c r="AI31" s="90"/>
      <c r="AJ31" s="91"/>
      <c r="AM31" s="180" t="str">
        <f>"MOMLAS"&amp;A30&amp;B30&amp;C31&amp;"REI-P"</f>
        <v>MOMLAS4225REI-P</v>
      </c>
      <c r="AN31" s="181"/>
      <c r="AO31" s="181"/>
      <c r="AP31"/>
      <c r="AQ31"/>
      <c r="AR31" s="23"/>
      <c r="AS31"/>
      <c r="AT31"/>
      <c r="AU31" s="192"/>
      <c r="AV31" s="174"/>
      <c r="AW31" s="175"/>
      <c r="AX31" s="71">
        <f>IF(AW30=10000000000,10000000000,IF('SOLAI T2D SPA'!$C$7='LP POLISTIROLO'!C31,'LP POLISTIROLO'!C31,10000000000))</f>
        <v>10000000000</v>
      </c>
      <c r="AY31" s="6">
        <f t="shared" ref="AY31" si="62">AV30+AW30+AX31</f>
        <v>30000000000</v>
      </c>
      <c r="AZ31" s="4">
        <f t="shared" si="8"/>
        <v>10000000000</v>
      </c>
      <c r="BA31"/>
      <c r="BB31" s="169" t="s">
        <v>124</v>
      </c>
      <c r="BC31" s="170"/>
      <c r="BD31" s="169" t="s">
        <v>124</v>
      </c>
      <c r="BE31" s="170"/>
      <c r="BF31" s="169">
        <f>IF($AZ$31=10000000000,10000000000,IF('SOLAI T2D SPA'!$C$20&lt;=K31,K31,10000000000))</f>
        <v>10000000000</v>
      </c>
      <c r="BG31" s="170"/>
      <c r="BH31" s="169">
        <f>IF($AZ$31=10000000000,10000000000,IF('SOLAI T2D SPA'!$C$20&lt;=M31,M31,10000000000))</f>
        <v>10000000000</v>
      </c>
      <c r="BI31" s="170"/>
      <c r="BJ31" s="169">
        <f>IF($AZ$31=10000000000,10000000000,IF('SOLAI T2D SPA'!$C$20&lt;=O31,O31,10000000000))</f>
        <v>10000000000</v>
      </c>
      <c r="BK31" s="170"/>
      <c r="BL31" s="169">
        <f>IF($AZ$31=10000000000,10000000000,IF('SOLAI T2D SPA'!$C$20&lt;=Q31,Q31,10000000000))</f>
        <v>10000000000</v>
      </c>
      <c r="BM31" s="170"/>
      <c r="BN31" s="169">
        <f>IF($AZ$31=10000000000,10000000000,IF('SOLAI T2D SPA'!$C$20&lt;=S31,S31,10000000000))</f>
        <v>10000000000</v>
      </c>
      <c r="BO31" s="170"/>
      <c r="BP31" s="169">
        <f>IF($AZ$31=10000000000,10000000000,IF('SOLAI T2D SPA'!$C$20&lt;=U31,U31,10000000000))</f>
        <v>10000000000</v>
      </c>
      <c r="BQ31" s="170"/>
      <c r="BR31" s="169">
        <f>IF($AZ$31=10000000000,10000000000,IF('SOLAI T2D SPA'!$C$20&lt;=W31,W31,10000000000))</f>
        <v>10000000000</v>
      </c>
      <c r="BS31" s="170"/>
      <c r="BT31"/>
      <c r="BU31"/>
      <c r="BV31" s="169">
        <v>4180.8333333333339</v>
      </c>
      <c r="BW31" s="170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</row>
    <row r="32" spans="1:119" s="2" customFormat="1" ht="15" customHeight="1" x14ac:dyDescent="0.55000000000000004">
      <c r="A32" s="173">
        <v>5</v>
      </c>
      <c r="B32" s="175"/>
      <c r="C32" s="71">
        <v>4</v>
      </c>
      <c r="D32" s="6">
        <f t="shared" ref="D32" si="63">A32+B30+C32</f>
        <v>31</v>
      </c>
      <c r="E32" s="4">
        <f t="shared" ref="E32" si="64">(A32+C32)/100*2500+B30/100*0.4*2500/1.2</f>
        <v>408.33333333333337</v>
      </c>
      <c r="F32" s="4"/>
      <c r="G32" s="169" t="s">
        <v>124</v>
      </c>
      <c r="H32" s="170"/>
      <c r="I32" s="169" t="s">
        <v>124</v>
      </c>
      <c r="J32" s="170"/>
      <c r="K32" s="169">
        <v>2258.75</v>
      </c>
      <c r="L32" s="170"/>
      <c r="M32" s="169">
        <v>3184.9583333333339</v>
      </c>
      <c r="N32" s="170"/>
      <c r="O32" s="169">
        <v>4449.0666666666666</v>
      </c>
      <c r="P32" s="170"/>
      <c r="Q32" s="169">
        <v>6178.5916666666672</v>
      </c>
      <c r="R32" s="170"/>
      <c r="S32" s="169">
        <v>8145.1833333333334</v>
      </c>
      <c r="T32" s="170"/>
      <c r="U32" s="169">
        <v>10325.825000000001</v>
      </c>
      <c r="V32" s="170"/>
      <c r="W32" s="169">
        <v>12637.5</v>
      </c>
      <c r="X32" s="170"/>
      <c r="Y32" s="169">
        <v>4180.8333333333339</v>
      </c>
      <c r="Z32" s="170"/>
      <c r="AA32" s="93"/>
      <c r="AB32" s="90"/>
      <c r="AC32" s="90"/>
      <c r="AD32" s="90"/>
      <c r="AE32" s="90"/>
      <c r="AF32" s="90"/>
      <c r="AG32" s="90"/>
      <c r="AH32" s="90"/>
      <c r="AI32" s="90"/>
      <c r="AJ32" s="91"/>
      <c r="AM32" s="180" t="str">
        <f>"MOMLAS"&amp;A32&amp;B30&amp;C32&amp;"REI-P"</f>
        <v>MOMLAS5224REI-P</v>
      </c>
      <c r="AN32" s="181"/>
      <c r="AO32" s="181"/>
      <c r="AP32"/>
      <c r="AQ32"/>
      <c r="AR32" s="23"/>
      <c r="AS32"/>
      <c r="AT32"/>
      <c r="AU32" s="191" t="s">
        <v>77</v>
      </c>
      <c r="AV32" s="173">
        <f>IF(AW30=10000000000,10000000000,IF('SOLAI T2D SPA'!$C$5=AU32,'LP POLISTIROLO'!A32,10000000000))</f>
        <v>10000000000</v>
      </c>
      <c r="AW32" s="175"/>
      <c r="AX32" s="71">
        <f>IF(AW30=10000000000,10000000000,IF('SOLAI T2D SPA'!$C$7='LP POLISTIROLO'!C32,'LP POLISTIROLO'!C32,10000000000))</f>
        <v>10000000000</v>
      </c>
      <c r="AY32" s="6">
        <f t="shared" ref="AY32" si="65">AV32+AW30+AX32</f>
        <v>30000000000</v>
      </c>
      <c r="AZ32" s="4">
        <f t="shared" si="8"/>
        <v>10000000000</v>
      </c>
      <c r="BA32"/>
      <c r="BB32" s="169" t="s">
        <v>124</v>
      </c>
      <c r="BC32" s="170"/>
      <c r="BD32" s="169" t="s">
        <v>124</v>
      </c>
      <c r="BE32" s="170"/>
      <c r="BF32" s="169">
        <f>IF($AZ$32=10000000000,10000000000,IF('SOLAI T2D SPA'!$C$20&lt;=K32,K32,10000000000))</f>
        <v>10000000000</v>
      </c>
      <c r="BG32" s="170"/>
      <c r="BH32" s="169">
        <f>IF($AZ$32=10000000000,10000000000,IF('SOLAI T2D SPA'!$C$20&lt;=M32,M32,10000000000))</f>
        <v>10000000000</v>
      </c>
      <c r="BI32" s="170"/>
      <c r="BJ32" s="169">
        <f>IF($AZ$32=10000000000,10000000000,IF('SOLAI T2D SPA'!$C$20&lt;=O32,O32,10000000000))</f>
        <v>10000000000</v>
      </c>
      <c r="BK32" s="170"/>
      <c r="BL32" s="169">
        <f>IF($AZ$32=10000000000,10000000000,IF('SOLAI T2D SPA'!$C$20&lt;=Q32,Q32,10000000000))</f>
        <v>10000000000</v>
      </c>
      <c r="BM32" s="170"/>
      <c r="BN32" s="169">
        <f>IF($AZ$32=10000000000,10000000000,IF('SOLAI T2D SPA'!$C$20&lt;=S32,S32,10000000000))</f>
        <v>10000000000</v>
      </c>
      <c r="BO32" s="170"/>
      <c r="BP32" s="169">
        <f>IF($AZ$32=10000000000,10000000000,IF('SOLAI T2D SPA'!$C$20&lt;=U32,U32,10000000000))</f>
        <v>10000000000</v>
      </c>
      <c r="BQ32" s="170"/>
      <c r="BR32" s="169">
        <f>IF($AZ$32=10000000000,10000000000,IF('SOLAI T2D SPA'!$C$20&lt;=W32,W32,10000000000))</f>
        <v>10000000000</v>
      </c>
      <c r="BS32" s="170"/>
      <c r="BT32"/>
      <c r="BU32"/>
      <c r="BV32" s="169">
        <v>4180.8333333333339</v>
      </c>
      <c r="BW32" s="170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</row>
    <row r="33" spans="1:119" s="2" customFormat="1" ht="15" customHeight="1" x14ac:dyDescent="0.55000000000000004">
      <c r="A33" s="174"/>
      <c r="B33" s="174"/>
      <c r="C33" s="71">
        <v>5</v>
      </c>
      <c r="D33" s="6">
        <f t="shared" ref="D33" si="66">A32+B30+C33</f>
        <v>32</v>
      </c>
      <c r="E33" s="4">
        <f t="shared" ref="E33" si="67">(A32+C33)/100*2500+B30/100*0.4*2500/1.2</f>
        <v>433.33333333333337</v>
      </c>
      <c r="F33" s="4"/>
      <c r="G33" s="169" t="s">
        <v>124</v>
      </c>
      <c r="H33" s="170"/>
      <c r="I33" s="169" t="s">
        <v>124</v>
      </c>
      <c r="J33" s="170"/>
      <c r="K33" s="169">
        <v>2353.0916666666667</v>
      </c>
      <c r="L33" s="170"/>
      <c r="M33" s="169">
        <v>3323.125</v>
      </c>
      <c r="N33" s="170"/>
      <c r="O33" s="169">
        <v>4653.4250000000002</v>
      </c>
      <c r="P33" s="170"/>
      <c r="Q33" s="169">
        <v>6482.0833333333339</v>
      </c>
      <c r="R33" s="170"/>
      <c r="S33" s="169">
        <v>8577.2749999999996</v>
      </c>
      <c r="T33" s="170"/>
      <c r="U33" s="169">
        <v>10915.716666666667</v>
      </c>
      <c r="V33" s="170"/>
      <c r="W33" s="169">
        <v>13471.666666666668</v>
      </c>
      <c r="X33" s="170"/>
      <c r="Y33" s="169">
        <v>4275.8333333333339</v>
      </c>
      <c r="Z33" s="170"/>
      <c r="AA33" s="93"/>
      <c r="AB33" s="90"/>
      <c r="AC33" s="90"/>
      <c r="AD33" s="90"/>
      <c r="AE33" s="90"/>
      <c r="AF33" s="90"/>
      <c r="AG33" s="90"/>
      <c r="AH33" s="90"/>
      <c r="AI33" s="90"/>
      <c r="AJ33" s="91"/>
      <c r="AM33" s="180" t="str">
        <f>"MOMLAS"&amp;A32&amp;B30&amp;C33&amp;"REI-P"</f>
        <v>MOMLAS5225REI-P</v>
      </c>
      <c r="AN33" s="181"/>
      <c r="AO33" s="181"/>
      <c r="AP33"/>
      <c r="AQ33"/>
      <c r="AR33" s="23"/>
      <c r="AS33"/>
      <c r="AT33"/>
      <c r="AU33" s="192"/>
      <c r="AV33" s="174"/>
      <c r="AW33" s="174"/>
      <c r="AX33" s="71">
        <f>IF(AW30=10000000000,10000000000,IF('SOLAI T2D SPA'!$C$7='LP POLISTIROLO'!C33,'LP POLISTIROLO'!C33,10000000000))</f>
        <v>10000000000</v>
      </c>
      <c r="AY33" s="6">
        <f t="shared" ref="AY33" si="68">AV32+AW30+AX33</f>
        <v>30000000000</v>
      </c>
      <c r="AZ33" s="4">
        <f t="shared" si="8"/>
        <v>10000000000</v>
      </c>
      <c r="BA33"/>
      <c r="BB33" s="169" t="s">
        <v>124</v>
      </c>
      <c r="BC33" s="170"/>
      <c r="BD33" s="169" t="s">
        <v>124</v>
      </c>
      <c r="BE33" s="170"/>
      <c r="BF33" s="169">
        <f>IF($AZ$33=10000000000,10000000000,IF('SOLAI T2D SPA'!$C$20&lt;=K33,K33,10000000000))</f>
        <v>10000000000</v>
      </c>
      <c r="BG33" s="170"/>
      <c r="BH33" s="169">
        <f>IF($AZ$33=10000000000,10000000000,IF('SOLAI T2D SPA'!$C$20&lt;=M33,M33,10000000000))</f>
        <v>10000000000</v>
      </c>
      <c r="BI33" s="170"/>
      <c r="BJ33" s="169">
        <f>IF($AZ$33=10000000000,10000000000,IF('SOLAI T2D SPA'!$C$20&lt;=O33,O33,10000000000))</f>
        <v>10000000000</v>
      </c>
      <c r="BK33" s="170"/>
      <c r="BL33" s="169">
        <f>IF($AZ$33=10000000000,10000000000,IF('SOLAI T2D SPA'!$C$20&lt;=Q33,Q33,10000000000))</f>
        <v>10000000000</v>
      </c>
      <c r="BM33" s="170"/>
      <c r="BN33" s="169">
        <f>IF($AZ$33=10000000000,10000000000,IF('SOLAI T2D SPA'!$C$20&lt;=S33,S33,10000000000))</f>
        <v>10000000000</v>
      </c>
      <c r="BO33" s="170"/>
      <c r="BP33" s="169">
        <f>IF($AZ$33=10000000000,10000000000,IF('SOLAI T2D SPA'!$C$20&lt;=U33,U33,10000000000))</f>
        <v>10000000000</v>
      </c>
      <c r="BQ33" s="170"/>
      <c r="BR33" s="169">
        <f>IF($AZ$33=10000000000,10000000000,IF('SOLAI T2D SPA'!$C$20&lt;=W33,W33,10000000000))</f>
        <v>10000000000</v>
      </c>
      <c r="BS33" s="170"/>
      <c r="BT33"/>
      <c r="BU33"/>
      <c r="BV33" s="169">
        <v>4275.8333333333339</v>
      </c>
      <c r="BW33" s="170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</row>
    <row r="34" spans="1:119" s="2" customFormat="1" ht="15" customHeight="1" x14ac:dyDescent="0.55000000000000004">
      <c r="A34" s="173">
        <v>4</v>
      </c>
      <c r="B34" s="173">
        <v>24</v>
      </c>
      <c r="C34" s="71">
        <v>4</v>
      </c>
      <c r="D34" s="6">
        <f t="shared" ref="D34" si="69">A34+B34+C34</f>
        <v>32</v>
      </c>
      <c r="E34" s="4">
        <f t="shared" ref="E34" si="70">(A34+C34)/100*2500+B34/100*0.4*2500/1.2</f>
        <v>400</v>
      </c>
      <c r="F34" s="4"/>
      <c r="G34" s="169" t="s">
        <v>124</v>
      </c>
      <c r="H34" s="170"/>
      <c r="I34" s="169" t="s">
        <v>124</v>
      </c>
      <c r="J34" s="170"/>
      <c r="K34" s="169">
        <v>2434.7333333333336</v>
      </c>
      <c r="L34" s="170"/>
      <c r="M34" s="169">
        <v>3434.3333333333339</v>
      </c>
      <c r="N34" s="170"/>
      <c r="O34" s="169">
        <v>4801.4833333333336</v>
      </c>
      <c r="P34" s="170"/>
      <c r="Q34" s="169">
        <v>6674.5333333333338</v>
      </c>
      <c r="R34" s="170"/>
      <c r="S34" s="169">
        <v>8808.85</v>
      </c>
      <c r="T34" s="170"/>
      <c r="U34" s="169">
        <v>11181.8</v>
      </c>
      <c r="V34" s="170"/>
      <c r="W34" s="169">
        <v>13710.833333333336</v>
      </c>
      <c r="X34" s="170"/>
      <c r="Y34" s="169">
        <v>4275.8333333333339</v>
      </c>
      <c r="Z34" s="170"/>
      <c r="AA34" s="93"/>
      <c r="AB34" s="90"/>
      <c r="AC34" s="90"/>
      <c r="AD34" s="90"/>
      <c r="AE34" s="90"/>
      <c r="AF34" s="90"/>
      <c r="AG34" s="90"/>
      <c r="AH34" s="90"/>
      <c r="AI34" s="90"/>
      <c r="AJ34" s="91"/>
      <c r="AM34" s="180" t="str">
        <f>"MOMLAS"&amp;A34&amp;B34&amp;C34&amp;"REI-P"</f>
        <v>MOMLAS4244REI-P</v>
      </c>
      <c r="AN34" s="181"/>
      <c r="AO34" s="181"/>
      <c r="AP34"/>
      <c r="AQ34"/>
      <c r="AR34" s="23"/>
      <c r="AS34"/>
      <c r="AT34"/>
      <c r="AU34" s="191" t="s">
        <v>76</v>
      </c>
      <c r="AV34" s="173">
        <f>IF(AW34=10000000000,10000000000,IF('SOLAI T2D SPA'!$C$5=AU34,'LP POLISTIROLO'!A34,10000000000))</f>
        <v>10000000000</v>
      </c>
      <c r="AW34" s="173">
        <f>IF(AND($AR$12=1,'SOLAI T2D SPA'!$C$6=B34),B34,10000000000)</f>
        <v>10000000000</v>
      </c>
      <c r="AX34" s="71">
        <f>IF(AW34=10000000000,10000000000,IF('SOLAI T2D SPA'!$C$7='LP POLISTIROLO'!C34,'LP POLISTIROLO'!C34,10000000000))</f>
        <v>10000000000</v>
      </c>
      <c r="AY34" s="6">
        <f t="shared" ref="AY34" si="71">AV34+AW34+AX34</f>
        <v>30000000000</v>
      </c>
      <c r="AZ34" s="4">
        <f t="shared" si="8"/>
        <v>10000000000</v>
      </c>
      <c r="BA34"/>
      <c r="BB34" s="169" t="s">
        <v>124</v>
      </c>
      <c r="BC34" s="170"/>
      <c r="BD34" s="169" t="s">
        <v>124</v>
      </c>
      <c r="BE34" s="170"/>
      <c r="BF34" s="169">
        <f>IF($AZ$34=10000000000,10000000000,IF('SOLAI T2D SPA'!$C$20&lt;=K34,K34,10000000000))</f>
        <v>10000000000</v>
      </c>
      <c r="BG34" s="170"/>
      <c r="BH34" s="169">
        <f>IF($AZ$34=10000000000,10000000000,IF('SOLAI T2D SPA'!$C$20&lt;=M34,M34,10000000000))</f>
        <v>10000000000</v>
      </c>
      <c r="BI34" s="170"/>
      <c r="BJ34" s="169">
        <f>IF($AZ$34=10000000000,10000000000,IF('SOLAI T2D SPA'!$C$20&lt;=O34,O34,10000000000))</f>
        <v>10000000000</v>
      </c>
      <c r="BK34" s="170"/>
      <c r="BL34" s="169">
        <f>IF($AZ$34=10000000000,10000000000,IF('SOLAI T2D SPA'!$C$20&lt;=Q34,Q34,10000000000))</f>
        <v>10000000000</v>
      </c>
      <c r="BM34" s="170"/>
      <c r="BN34" s="169">
        <f>IF($AZ$34=10000000000,10000000000,IF('SOLAI T2D SPA'!$C$20&lt;=S34,S34,10000000000))</f>
        <v>10000000000</v>
      </c>
      <c r="BO34" s="170"/>
      <c r="BP34" s="169">
        <f>IF($AZ$34=10000000000,10000000000,IF('SOLAI T2D SPA'!$C$20&lt;=U34,U34,10000000000))</f>
        <v>10000000000</v>
      </c>
      <c r="BQ34" s="170"/>
      <c r="BR34" s="169">
        <f>IF($AZ$34=10000000000,10000000000,IF('SOLAI T2D SPA'!$C$20&lt;=W34,W34,10000000000))</f>
        <v>10000000000</v>
      </c>
      <c r="BS34" s="170"/>
      <c r="BT34"/>
      <c r="BU34"/>
      <c r="BV34" s="169">
        <v>4275.8333333333339</v>
      </c>
      <c r="BW34" s="170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</row>
    <row r="35" spans="1:119" s="2" customFormat="1" ht="15" customHeight="1" x14ac:dyDescent="0.55000000000000004">
      <c r="A35" s="174"/>
      <c r="B35" s="175"/>
      <c r="C35" s="71">
        <v>5</v>
      </c>
      <c r="D35" s="6">
        <f t="shared" ref="D35" si="72">A34+B34+C35</f>
        <v>33</v>
      </c>
      <c r="E35" s="4">
        <f t="shared" ref="E35" si="73">(A34+C35)/100*2500+B34/100*0.4*2500/1.2</f>
        <v>425</v>
      </c>
      <c r="F35" s="4"/>
      <c r="G35" s="169" t="s">
        <v>124</v>
      </c>
      <c r="H35" s="170"/>
      <c r="I35" s="169" t="s">
        <v>124</v>
      </c>
      <c r="J35" s="170"/>
      <c r="K35" s="169">
        <v>2528.916666666667</v>
      </c>
      <c r="L35" s="170"/>
      <c r="M35" s="169">
        <v>3572.3666666666668</v>
      </c>
      <c r="N35" s="170"/>
      <c r="O35" s="169">
        <v>5005.6083333333336</v>
      </c>
      <c r="P35" s="170"/>
      <c r="Q35" s="169">
        <v>6978.6416666666673</v>
      </c>
      <c r="R35" s="170"/>
      <c r="S35" s="169">
        <v>9241.3416666666672</v>
      </c>
      <c r="T35" s="170"/>
      <c r="U35" s="169">
        <v>11772.625</v>
      </c>
      <c r="V35" s="170"/>
      <c r="W35" s="169">
        <v>14546.041666666668</v>
      </c>
      <c r="X35" s="170"/>
      <c r="Y35" s="169">
        <v>4370</v>
      </c>
      <c r="Z35" s="170"/>
      <c r="AA35" s="93"/>
      <c r="AB35" s="90"/>
      <c r="AC35" s="90"/>
      <c r="AD35" s="90"/>
      <c r="AE35" s="90"/>
      <c r="AF35" s="90"/>
      <c r="AG35" s="90"/>
      <c r="AH35" s="90"/>
      <c r="AI35" s="90"/>
      <c r="AJ35" s="91"/>
      <c r="AM35" s="180" t="str">
        <f>"MOMLAS"&amp;A34&amp;B34&amp;C35&amp;"REI-P"</f>
        <v>MOMLAS4245REI-P</v>
      </c>
      <c r="AN35" s="181"/>
      <c r="AO35" s="181"/>
      <c r="AP35"/>
      <c r="AQ35"/>
      <c r="AR35" s="23"/>
      <c r="AS35"/>
      <c r="AT35"/>
      <c r="AU35" s="192"/>
      <c r="AV35" s="174"/>
      <c r="AW35" s="175"/>
      <c r="AX35" s="71">
        <f>IF(AW34=10000000000,10000000000,IF('SOLAI T2D SPA'!$C$7='LP POLISTIROLO'!C35,'LP POLISTIROLO'!C35,10000000000))</f>
        <v>10000000000</v>
      </c>
      <c r="AY35" s="6">
        <f t="shared" ref="AY35" si="74">AV34+AW34+AX35</f>
        <v>30000000000</v>
      </c>
      <c r="AZ35" s="4">
        <f t="shared" si="8"/>
        <v>10000000000</v>
      </c>
      <c r="BA35"/>
      <c r="BB35" s="169" t="s">
        <v>124</v>
      </c>
      <c r="BC35" s="170"/>
      <c r="BD35" s="169" t="s">
        <v>124</v>
      </c>
      <c r="BE35" s="170"/>
      <c r="BF35" s="169">
        <f>IF($AZ$35=10000000000,10000000000,IF('SOLAI T2D SPA'!$C$20&lt;=K35,K35,10000000000))</f>
        <v>10000000000</v>
      </c>
      <c r="BG35" s="170"/>
      <c r="BH35" s="169">
        <f>IF($AZ$35=10000000000,10000000000,IF('SOLAI T2D SPA'!$C$20&lt;=M35,M35,10000000000))</f>
        <v>10000000000</v>
      </c>
      <c r="BI35" s="170"/>
      <c r="BJ35" s="169">
        <f>IF($AZ$35=10000000000,10000000000,IF('SOLAI T2D SPA'!$C$20&lt;=O35,O35,10000000000))</f>
        <v>10000000000</v>
      </c>
      <c r="BK35" s="170"/>
      <c r="BL35" s="169">
        <f>IF($AZ$35=10000000000,10000000000,IF('SOLAI T2D SPA'!$C$20&lt;=Q35,Q35,10000000000))</f>
        <v>10000000000</v>
      </c>
      <c r="BM35" s="170"/>
      <c r="BN35" s="169">
        <f>IF($AZ$35=10000000000,10000000000,IF('SOLAI T2D SPA'!$C$20&lt;=S35,S35,10000000000))</f>
        <v>10000000000</v>
      </c>
      <c r="BO35" s="170"/>
      <c r="BP35" s="169">
        <f>IF($AZ$35=10000000000,10000000000,IF('SOLAI T2D SPA'!$C$20&lt;=U35,U35,10000000000))</f>
        <v>10000000000</v>
      </c>
      <c r="BQ35" s="170"/>
      <c r="BR35" s="169">
        <f>IF($AZ$35=10000000000,10000000000,IF('SOLAI T2D SPA'!$C$20&lt;=W35,W35,10000000000))</f>
        <v>10000000000</v>
      </c>
      <c r="BS35" s="170"/>
      <c r="BT35"/>
      <c r="BU35"/>
      <c r="BV35" s="169">
        <v>4370</v>
      </c>
      <c r="BW35" s="170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</row>
    <row r="36" spans="1:119" s="2" customFormat="1" ht="15" customHeight="1" x14ac:dyDescent="0.55000000000000004">
      <c r="A36" s="173">
        <v>5</v>
      </c>
      <c r="B36" s="175"/>
      <c r="C36" s="71">
        <v>4</v>
      </c>
      <c r="D36" s="6">
        <f t="shared" ref="D36" si="75">A36+B34+C36</f>
        <v>33</v>
      </c>
      <c r="E36" s="4">
        <f t="shared" ref="E36" si="76">(A36+C36)/100*2500+B34/100*0.4*2500/1.2</f>
        <v>425</v>
      </c>
      <c r="F36" s="4"/>
      <c r="G36" s="169" t="s">
        <v>124</v>
      </c>
      <c r="H36" s="170"/>
      <c r="I36" s="169" t="s">
        <v>124</v>
      </c>
      <c r="J36" s="170"/>
      <c r="K36" s="169">
        <v>2434.7333333333336</v>
      </c>
      <c r="L36" s="170"/>
      <c r="M36" s="169">
        <v>3434.3333333333339</v>
      </c>
      <c r="N36" s="170"/>
      <c r="O36" s="169">
        <v>4801.4833333333336</v>
      </c>
      <c r="P36" s="170"/>
      <c r="Q36" s="169">
        <v>6674.5333333333338</v>
      </c>
      <c r="R36" s="170"/>
      <c r="S36" s="169">
        <v>8808.85</v>
      </c>
      <c r="T36" s="170"/>
      <c r="U36" s="169">
        <v>11181.8</v>
      </c>
      <c r="V36" s="170"/>
      <c r="W36" s="169">
        <v>13710.833333333336</v>
      </c>
      <c r="X36" s="170"/>
      <c r="Y36" s="169">
        <v>4370</v>
      </c>
      <c r="Z36" s="170"/>
      <c r="AA36" s="93"/>
      <c r="AB36" s="90"/>
      <c r="AC36" s="90"/>
      <c r="AD36" s="90"/>
      <c r="AE36" s="90"/>
      <c r="AF36" s="90"/>
      <c r="AG36" s="90"/>
      <c r="AH36" s="90"/>
      <c r="AI36" s="90"/>
      <c r="AJ36" s="91"/>
      <c r="AM36" s="180" t="str">
        <f>"MOMLAS"&amp;A36&amp;B34&amp;C36&amp;"REI-P"</f>
        <v>MOMLAS5244REI-P</v>
      </c>
      <c r="AN36" s="181"/>
      <c r="AO36" s="181"/>
      <c r="AP36"/>
      <c r="AQ36"/>
      <c r="AR36" s="23"/>
      <c r="AS36"/>
      <c r="AT36"/>
      <c r="AU36" s="191" t="s">
        <v>77</v>
      </c>
      <c r="AV36" s="173">
        <f>IF(AW34=10000000000,10000000000,IF('SOLAI T2D SPA'!$C$5=AU36,'LP POLISTIROLO'!A36,10000000000))</f>
        <v>10000000000</v>
      </c>
      <c r="AW36" s="175"/>
      <c r="AX36" s="71">
        <f>IF(AW34=10000000000,10000000000,IF('SOLAI T2D SPA'!$C$7='LP POLISTIROLO'!C36,'LP POLISTIROLO'!C36,10000000000))</f>
        <v>10000000000</v>
      </c>
      <c r="AY36" s="6">
        <f t="shared" ref="AY36" si="77">AV36+AW34+AX36</f>
        <v>30000000000</v>
      </c>
      <c r="AZ36" s="4">
        <f t="shared" si="8"/>
        <v>10000000000</v>
      </c>
      <c r="BA36"/>
      <c r="BB36" s="169" t="s">
        <v>124</v>
      </c>
      <c r="BC36" s="170"/>
      <c r="BD36" s="169" t="s">
        <v>124</v>
      </c>
      <c r="BE36" s="170"/>
      <c r="BF36" s="169">
        <f>IF($AZ$36=10000000000,10000000000,IF('SOLAI T2D SPA'!$C$20&lt;=K36,K36,10000000000))</f>
        <v>10000000000</v>
      </c>
      <c r="BG36" s="170"/>
      <c r="BH36" s="169">
        <f>IF($AZ$36=10000000000,10000000000,IF('SOLAI T2D SPA'!$C$20&lt;=M36,M36,10000000000))</f>
        <v>10000000000</v>
      </c>
      <c r="BI36" s="170"/>
      <c r="BJ36" s="169">
        <f>IF($AZ$36=10000000000,10000000000,IF('SOLAI T2D SPA'!$C$20&lt;=O36,O36,10000000000))</f>
        <v>10000000000</v>
      </c>
      <c r="BK36" s="170"/>
      <c r="BL36" s="169">
        <f>IF($AZ$36=10000000000,10000000000,IF('SOLAI T2D SPA'!$C$20&lt;=Q36,Q36,10000000000))</f>
        <v>10000000000</v>
      </c>
      <c r="BM36" s="170"/>
      <c r="BN36" s="169">
        <f>IF($AZ$36=10000000000,10000000000,IF('SOLAI T2D SPA'!$C$20&lt;=S36,S36,10000000000))</f>
        <v>10000000000</v>
      </c>
      <c r="BO36" s="170"/>
      <c r="BP36" s="169">
        <f>IF($AZ$36=10000000000,10000000000,IF('SOLAI T2D SPA'!$C$20&lt;=U36,U36,10000000000))</f>
        <v>10000000000</v>
      </c>
      <c r="BQ36" s="170"/>
      <c r="BR36" s="169">
        <f>IF($AZ$36=10000000000,10000000000,IF('SOLAI T2D SPA'!$C$20&lt;=W36,W36,10000000000))</f>
        <v>10000000000</v>
      </c>
      <c r="BS36" s="170"/>
      <c r="BT36"/>
      <c r="BU36"/>
      <c r="BV36" s="169">
        <v>4370</v>
      </c>
      <c r="BW36" s="170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</row>
    <row r="37" spans="1:119" s="2" customFormat="1" ht="15" customHeight="1" x14ac:dyDescent="0.55000000000000004">
      <c r="A37" s="174"/>
      <c r="B37" s="174"/>
      <c r="C37" s="71">
        <v>5</v>
      </c>
      <c r="D37" s="6">
        <f t="shared" ref="D37" si="78">A36+B34+C37</f>
        <v>34</v>
      </c>
      <c r="E37" s="4">
        <f t="shared" ref="E37" si="79">(A36+C37)/100*2500+B34/100*0.4*2500/1.2</f>
        <v>450</v>
      </c>
      <c r="F37" s="4"/>
      <c r="G37" s="169" t="s">
        <v>124</v>
      </c>
      <c r="H37" s="170"/>
      <c r="I37" s="169" t="s">
        <v>124</v>
      </c>
      <c r="J37" s="170"/>
      <c r="K37" s="169">
        <v>2528.916666666667</v>
      </c>
      <c r="L37" s="170"/>
      <c r="M37" s="169">
        <v>3572.3666666666668</v>
      </c>
      <c r="N37" s="170"/>
      <c r="O37" s="169">
        <v>5005.6083333333336</v>
      </c>
      <c r="P37" s="170"/>
      <c r="Q37" s="169">
        <v>6978.6416666666673</v>
      </c>
      <c r="R37" s="170"/>
      <c r="S37" s="169">
        <v>9241.3416666666672</v>
      </c>
      <c r="T37" s="170"/>
      <c r="U37" s="169">
        <v>11772.625</v>
      </c>
      <c r="V37" s="170"/>
      <c r="W37" s="169">
        <v>14546.041666666668</v>
      </c>
      <c r="X37" s="170"/>
      <c r="Y37" s="169">
        <v>4463.3333333333339</v>
      </c>
      <c r="Z37" s="170"/>
      <c r="AA37" s="93"/>
      <c r="AB37" s="90"/>
      <c r="AC37" s="90"/>
      <c r="AD37" s="90"/>
      <c r="AE37" s="90"/>
      <c r="AF37" s="90"/>
      <c r="AG37" s="90"/>
      <c r="AH37" s="90"/>
      <c r="AI37" s="90"/>
      <c r="AJ37" s="91"/>
      <c r="AM37" s="180" t="str">
        <f>"MOMLAS"&amp;A36&amp;B34&amp;C37&amp;"REI-P"</f>
        <v>MOMLAS5245REI-P</v>
      </c>
      <c r="AN37" s="181"/>
      <c r="AO37" s="181"/>
      <c r="AP37"/>
      <c r="AQ37"/>
      <c r="AR37" s="23"/>
      <c r="AS37"/>
      <c r="AT37"/>
      <c r="AU37" s="192"/>
      <c r="AV37" s="174"/>
      <c r="AW37" s="174"/>
      <c r="AX37" s="71">
        <f>IF(AW34=10000000000,10000000000,IF('SOLAI T2D SPA'!$C$7='LP POLISTIROLO'!C37,'LP POLISTIROLO'!C37,10000000000))</f>
        <v>10000000000</v>
      </c>
      <c r="AY37" s="6">
        <f t="shared" ref="AY37" si="80">AV36+AW34+AX37</f>
        <v>30000000000</v>
      </c>
      <c r="AZ37" s="4">
        <f t="shared" si="8"/>
        <v>10000000000</v>
      </c>
      <c r="BA37"/>
      <c r="BB37" s="169" t="s">
        <v>124</v>
      </c>
      <c r="BC37" s="170"/>
      <c r="BD37" s="169" t="s">
        <v>124</v>
      </c>
      <c r="BE37" s="170"/>
      <c r="BF37" s="169">
        <f>IF($AZ$37=10000000000,10000000000,IF('SOLAI T2D SPA'!$C$20&lt;=K37,K37,10000000000))</f>
        <v>10000000000</v>
      </c>
      <c r="BG37" s="170"/>
      <c r="BH37" s="169">
        <f>IF($AZ$37=10000000000,10000000000,IF('SOLAI T2D SPA'!$C$20&lt;=M37,M37,10000000000))</f>
        <v>10000000000</v>
      </c>
      <c r="BI37" s="170"/>
      <c r="BJ37" s="169">
        <f>IF($AZ$37=10000000000,10000000000,IF('SOLAI T2D SPA'!$C$20&lt;=O37,O37,10000000000))</f>
        <v>10000000000</v>
      </c>
      <c r="BK37" s="170"/>
      <c r="BL37" s="169">
        <f>IF($AZ$37=10000000000,10000000000,IF('SOLAI T2D SPA'!$C$20&lt;=Q37,Q37,10000000000))</f>
        <v>10000000000</v>
      </c>
      <c r="BM37" s="170"/>
      <c r="BN37" s="169">
        <f>IF($AZ$37=10000000000,10000000000,IF('SOLAI T2D SPA'!$C$20&lt;=S37,S37,10000000000))</f>
        <v>10000000000</v>
      </c>
      <c r="BO37" s="170"/>
      <c r="BP37" s="169">
        <f>IF($AZ$37=10000000000,10000000000,IF('SOLAI T2D SPA'!$C$20&lt;=U37,U37,10000000000))</f>
        <v>10000000000</v>
      </c>
      <c r="BQ37" s="170"/>
      <c r="BR37" s="169">
        <f>IF($AZ$37=10000000000,10000000000,IF('SOLAI T2D SPA'!$C$20&lt;=W37,W37,10000000000))</f>
        <v>10000000000</v>
      </c>
      <c r="BS37" s="170"/>
      <c r="BT37"/>
      <c r="BU37"/>
      <c r="BV37" s="169">
        <v>4463.3333333333339</v>
      </c>
      <c r="BW37" s="170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</row>
    <row r="38" spans="1:119" s="2" customFormat="1" ht="15" customHeight="1" x14ac:dyDescent="0.55000000000000004">
      <c r="A38" s="173">
        <v>4</v>
      </c>
      <c r="B38" s="173">
        <v>30</v>
      </c>
      <c r="C38" s="71">
        <v>4</v>
      </c>
      <c r="D38" s="6">
        <f t="shared" ref="D38" si="81">A38+B38+C38</f>
        <v>38</v>
      </c>
      <c r="E38" s="4">
        <f t="shared" ref="E38" si="82">(A38+C38)/100*2500+B38/100*0.4*2500/1.2</f>
        <v>450</v>
      </c>
      <c r="F38" s="4"/>
      <c r="G38" s="169" t="s">
        <v>124</v>
      </c>
      <c r="H38" s="170"/>
      <c r="I38" s="169" t="s">
        <v>124</v>
      </c>
      <c r="J38" s="170"/>
      <c r="K38" s="169">
        <v>2962.2416666666668</v>
      </c>
      <c r="L38" s="170"/>
      <c r="M38" s="169">
        <v>4183.2416666666668</v>
      </c>
      <c r="N38" s="170"/>
      <c r="O38" s="169">
        <v>5858.6333333333341</v>
      </c>
      <c r="P38" s="170"/>
      <c r="Q38" s="169">
        <v>8161.6666666666679</v>
      </c>
      <c r="R38" s="170"/>
      <c r="S38" s="169">
        <v>10800.1</v>
      </c>
      <c r="T38" s="170"/>
      <c r="U38" s="169">
        <v>13750.966666666667</v>
      </c>
      <c r="V38" s="170"/>
      <c r="W38" s="169">
        <v>16932.358333333334</v>
      </c>
      <c r="X38" s="170"/>
      <c r="Y38" s="169">
        <v>4832.5</v>
      </c>
      <c r="Z38" s="170"/>
      <c r="AA38" s="93"/>
      <c r="AB38" s="90"/>
      <c r="AC38" s="90"/>
      <c r="AD38" s="90"/>
      <c r="AE38" s="90"/>
      <c r="AF38" s="90"/>
      <c r="AG38" s="90"/>
      <c r="AH38" s="90"/>
      <c r="AI38" s="90"/>
      <c r="AJ38" s="91"/>
      <c r="AM38" s="180" t="str">
        <f>"MOMLAS"&amp;A38&amp;B38&amp;C38&amp;"REI-P"</f>
        <v>MOMLAS4304REI-P</v>
      </c>
      <c r="AN38" s="181"/>
      <c r="AO38" s="181"/>
      <c r="AP38"/>
      <c r="AQ38"/>
      <c r="AR38" s="23"/>
      <c r="AS38"/>
      <c r="AT38"/>
      <c r="AU38" s="191" t="s">
        <v>76</v>
      </c>
      <c r="AV38" s="173">
        <f>IF(AW38=10000000000,10000000000,IF('SOLAI T2D SPA'!$C$5=AU38,'LP POLISTIROLO'!A38,10000000000))</f>
        <v>10000000000</v>
      </c>
      <c r="AW38" s="173">
        <f>IF(AND($AR$12=1,'SOLAI T2D SPA'!$C$6=B38),B38,10000000000)</f>
        <v>10000000000</v>
      </c>
      <c r="AX38" s="71">
        <f>IF(AW38=10000000000,10000000000,IF('SOLAI T2D SPA'!$C$7='LP POLISTIROLO'!C38,'LP POLISTIROLO'!C38,10000000000))</f>
        <v>10000000000</v>
      </c>
      <c r="AY38" s="6">
        <f t="shared" ref="AY38" si="83">AV38+AW38+AX38</f>
        <v>30000000000</v>
      </c>
      <c r="AZ38" s="4">
        <f t="shared" si="8"/>
        <v>10000000000</v>
      </c>
      <c r="BA38"/>
      <c r="BB38" s="169" t="s">
        <v>124</v>
      </c>
      <c r="BC38" s="170"/>
      <c r="BD38" s="169" t="s">
        <v>124</v>
      </c>
      <c r="BE38" s="170"/>
      <c r="BF38" s="169">
        <f>IF($AZ$38=10000000000,10000000000,IF('SOLAI T2D SPA'!$C$20&lt;=K38,K38,10000000000))</f>
        <v>10000000000</v>
      </c>
      <c r="BG38" s="170"/>
      <c r="BH38" s="169">
        <f>IF($AZ$38=10000000000,10000000000,IF('SOLAI T2D SPA'!$C$20&lt;=M38,M38,10000000000))</f>
        <v>10000000000</v>
      </c>
      <c r="BI38" s="170"/>
      <c r="BJ38" s="169">
        <f>IF($AZ$38=10000000000,10000000000,IF('SOLAI T2D SPA'!$C$20&lt;=O38,O38,10000000000))</f>
        <v>10000000000</v>
      </c>
      <c r="BK38" s="170"/>
      <c r="BL38" s="169">
        <f>IF($AZ$38=10000000000,10000000000,IF('SOLAI T2D SPA'!$C$20&lt;=Q38,Q38,10000000000))</f>
        <v>10000000000</v>
      </c>
      <c r="BM38" s="170"/>
      <c r="BN38" s="169">
        <f>IF($AZ$38=10000000000,10000000000,IF('SOLAI T2D SPA'!$C$20&lt;=S38,S38,10000000000))</f>
        <v>10000000000</v>
      </c>
      <c r="BO38" s="170"/>
      <c r="BP38" s="169">
        <f>IF($AZ$38=10000000000,10000000000,IF('SOLAI T2D SPA'!$C$20&lt;=U38,U38,10000000000))</f>
        <v>10000000000</v>
      </c>
      <c r="BQ38" s="170"/>
      <c r="BR38" s="169">
        <f>IF($AZ$38=10000000000,10000000000,IF('SOLAI T2D SPA'!$C$20&lt;=W38,W38,10000000000))</f>
        <v>10000000000</v>
      </c>
      <c r="BS38" s="170"/>
      <c r="BT38"/>
      <c r="BU38"/>
      <c r="BV38" s="169">
        <v>4832.5</v>
      </c>
      <c r="BW38" s="170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</row>
    <row r="39" spans="1:119" s="2" customFormat="1" ht="15" customHeight="1" x14ac:dyDescent="0.55000000000000004">
      <c r="A39" s="174"/>
      <c r="B39" s="175"/>
      <c r="C39" s="71">
        <v>5</v>
      </c>
      <c r="D39" s="6">
        <f t="shared" ref="D39" si="84">A38+B38+C39</f>
        <v>39</v>
      </c>
      <c r="E39" s="4">
        <f t="shared" ref="E39" si="85">(A38+C39)/100*2500+B38/100*0.4*2500/1.2</f>
        <v>475</v>
      </c>
      <c r="F39" s="4"/>
      <c r="G39" s="169" t="s">
        <v>124</v>
      </c>
      <c r="H39" s="170"/>
      <c r="I39" s="169" t="s">
        <v>124</v>
      </c>
      <c r="J39" s="170"/>
      <c r="K39" s="169">
        <v>3056.45</v>
      </c>
      <c r="L39" s="170"/>
      <c r="M39" s="169">
        <v>4321.3333333333339</v>
      </c>
      <c r="N39" s="170"/>
      <c r="O39" s="169">
        <v>6062.2083333333339</v>
      </c>
      <c r="P39" s="170"/>
      <c r="Q39" s="169">
        <v>8466.1</v>
      </c>
      <c r="R39" s="170"/>
      <c r="S39" s="169">
        <v>11233.016666666668</v>
      </c>
      <c r="T39" s="170"/>
      <c r="U39" s="169">
        <v>14341.55</v>
      </c>
      <c r="V39" s="170"/>
      <c r="W39" s="169">
        <v>17766.433333333334</v>
      </c>
      <c r="X39" s="170"/>
      <c r="Y39" s="169">
        <v>4923.3333333333339</v>
      </c>
      <c r="Z39" s="170"/>
      <c r="AA39" s="93"/>
      <c r="AB39" s="90"/>
      <c r="AC39" s="90"/>
      <c r="AD39" s="90"/>
      <c r="AE39" s="90"/>
      <c r="AF39" s="90"/>
      <c r="AG39" s="90"/>
      <c r="AH39" s="90"/>
      <c r="AI39" s="90"/>
      <c r="AJ39" s="91"/>
      <c r="AM39" s="180" t="str">
        <f>"MOMLAS"&amp;A38&amp;B38&amp;C39&amp;"REI-P"</f>
        <v>MOMLAS4305REI-P</v>
      </c>
      <c r="AN39" s="181"/>
      <c r="AO39" s="181"/>
      <c r="AP39"/>
      <c r="AQ39"/>
      <c r="AR39" s="23"/>
      <c r="AS39"/>
      <c r="AT39"/>
      <c r="AU39" s="192"/>
      <c r="AV39" s="174"/>
      <c r="AW39" s="175"/>
      <c r="AX39" s="71">
        <f>IF(AW38=10000000000,10000000000,IF('SOLAI T2D SPA'!$C$7='LP POLISTIROLO'!C39,'LP POLISTIROLO'!C39,10000000000))</f>
        <v>10000000000</v>
      </c>
      <c r="AY39" s="6">
        <f t="shared" ref="AY39" si="86">AV38+AW38+AX39</f>
        <v>30000000000</v>
      </c>
      <c r="AZ39" s="4">
        <f t="shared" si="8"/>
        <v>10000000000</v>
      </c>
      <c r="BA39"/>
      <c r="BB39" s="169" t="s">
        <v>124</v>
      </c>
      <c r="BC39" s="170"/>
      <c r="BD39" s="169" t="s">
        <v>124</v>
      </c>
      <c r="BE39" s="170"/>
      <c r="BF39" s="169">
        <f>IF($AZ$39=10000000000,10000000000,IF('SOLAI T2D SPA'!$C$20&lt;=K39,K39,10000000000))</f>
        <v>10000000000</v>
      </c>
      <c r="BG39" s="170"/>
      <c r="BH39" s="169">
        <f>IF($AZ$39=10000000000,10000000000,IF('SOLAI T2D SPA'!$C$20&lt;=M39,M39,10000000000))</f>
        <v>10000000000</v>
      </c>
      <c r="BI39" s="170"/>
      <c r="BJ39" s="169">
        <f>IF($AZ$39=10000000000,10000000000,IF('SOLAI T2D SPA'!$C$20&lt;=O39,O39,10000000000))</f>
        <v>10000000000</v>
      </c>
      <c r="BK39" s="170"/>
      <c r="BL39" s="169">
        <f>IF($AZ$39=10000000000,10000000000,IF('SOLAI T2D SPA'!$C$20&lt;=Q39,Q39,10000000000))</f>
        <v>10000000000</v>
      </c>
      <c r="BM39" s="170"/>
      <c r="BN39" s="169">
        <f>IF($AZ$39=10000000000,10000000000,IF('SOLAI T2D SPA'!$C$20&lt;=S39,S39,10000000000))</f>
        <v>10000000000</v>
      </c>
      <c r="BO39" s="170"/>
      <c r="BP39" s="169">
        <f>IF($AZ$39=10000000000,10000000000,IF('SOLAI T2D SPA'!$C$20&lt;=U39,U39,10000000000))</f>
        <v>10000000000</v>
      </c>
      <c r="BQ39" s="170"/>
      <c r="BR39" s="169">
        <f>IF($AZ$39=10000000000,10000000000,IF('SOLAI T2D SPA'!$C$20&lt;=W39,W39,10000000000))</f>
        <v>10000000000</v>
      </c>
      <c r="BS39" s="170"/>
      <c r="BT39"/>
      <c r="BU39"/>
      <c r="BV39" s="169">
        <v>4923.3333333333339</v>
      </c>
      <c r="BW39" s="170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</row>
    <row r="40" spans="1:119" s="2" customFormat="1" ht="15" customHeight="1" x14ac:dyDescent="0.55000000000000004">
      <c r="A40" s="173">
        <v>5</v>
      </c>
      <c r="B40" s="175"/>
      <c r="C40" s="71">
        <v>4</v>
      </c>
      <c r="D40" s="6">
        <f t="shared" ref="D40" si="87">A40+B38+C40</f>
        <v>39</v>
      </c>
      <c r="E40" s="4">
        <f t="shared" ref="E40" si="88">(A40+C40)/100*2500+B38/100*0.4*2500/1.2</f>
        <v>475</v>
      </c>
      <c r="F40" s="4"/>
      <c r="G40" s="169" t="s">
        <v>124</v>
      </c>
      <c r="H40" s="170"/>
      <c r="I40" s="169" t="s">
        <v>124</v>
      </c>
      <c r="J40" s="170"/>
      <c r="K40" s="169">
        <v>2962.2416666666668</v>
      </c>
      <c r="L40" s="170"/>
      <c r="M40" s="169">
        <v>4183.2416666666668</v>
      </c>
      <c r="N40" s="170"/>
      <c r="O40" s="169">
        <v>5858.6333333333341</v>
      </c>
      <c r="P40" s="170"/>
      <c r="Q40" s="169">
        <v>8161.6666666666679</v>
      </c>
      <c r="R40" s="170"/>
      <c r="S40" s="169">
        <v>10800.1</v>
      </c>
      <c r="T40" s="170"/>
      <c r="U40" s="169">
        <v>13750.966666666667</v>
      </c>
      <c r="V40" s="170"/>
      <c r="W40" s="169">
        <v>16932.358333333334</v>
      </c>
      <c r="X40" s="170"/>
      <c r="Y40" s="169">
        <v>4923.3333333333339</v>
      </c>
      <c r="Z40" s="170"/>
      <c r="AA40" s="93"/>
      <c r="AB40" s="90"/>
      <c r="AC40" s="90"/>
      <c r="AD40" s="90"/>
      <c r="AE40" s="90"/>
      <c r="AF40" s="90"/>
      <c r="AG40" s="90"/>
      <c r="AH40" s="90"/>
      <c r="AI40" s="90"/>
      <c r="AJ40" s="91"/>
      <c r="AM40" s="180" t="str">
        <f>"MOMLAS"&amp;A40&amp;B38&amp;C40&amp;"REI-P"</f>
        <v>MOMLAS5304REI-P</v>
      </c>
      <c r="AN40" s="181"/>
      <c r="AO40" s="181"/>
      <c r="AP40"/>
      <c r="AQ40"/>
      <c r="AR40" s="23"/>
      <c r="AS40"/>
      <c r="AT40"/>
      <c r="AU40" s="191" t="s">
        <v>77</v>
      </c>
      <c r="AV40" s="173">
        <f>IF(AW38=10000000000,10000000000,IF('SOLAI T2D SPA'!$C$5=AU40,'LP POLISTIROLO'!A40,10000000000))</f>
        <v>10000000000</v>
      </c>
      <c r="AW40" s="175"/>
      <c r="AX40" s="71">
        <f>IF(AW38=10000000000,10000000000,IF('SOLAI T2D SPA'!$C$7='LP POLISTIROLO'!C40,'LP POLISTIROLO'!C40,10000000000))</f>
        <v>10000000000</v>
      </c>
      <c r="AY40" s="6">
        <f t="shared" ref="AY40" si="89">AV40+AW38+AX40</f>
        <v>30000000000</v>
      </c>
      <c r="AZ40" s="4">
        <f t="shared" si="8"/>
        <v>10000000000</v>
      </c>
      <c r="BA40"/>
      <c r="BB40" s="169" t="s">
        <v>124</v>
      </c>
      <c r="BC40" s="170"/>
      <c r="BD40" s="169" t="s">
        <v>124</v>
      </c>
      <c r="BE40" s="170"/>
      <c r="BF40" s="169">
        <f>IF($AZ$40=10000000000,10000000000,IF('SOLAI T2D SPA'!$C$20&lt;=K40,K40,10000000000))</f>
        <v>10000000000</v>
      </c>
      <c r="BG40" s="170"/>
      <c r="BH40" s="169">
        <f>IF($AZ$40=10000000000,10000000000,IF('SOLAI T2D SPA'!$C$20&lt;=M40,M40,10000000000))</f>
        <v>10000000000</v>
      </c>
      <c r="BI40" s="170"/>
      <c r="BJ40" s="169">
        <f>IF($AZ$40=10000000000,10000000000,IF('SOLAI T2D SPA'!$C$20&lt;=O40,O40,10000000000))</f>
        <v>10000000000</v>
      </c>
      <c r="BK40" s="170"/>
      <c r="BL40" s="169">
        <f>IF($AZ$40=10000000000,10000000000,IF('SOLAI T2D SPA'!$C$20&lt;=Q40,Q40,10000000000))</f>
        <v>10000000000</v>
      </c>
      <c r="BM40" s="170"/>
      <c r="BN40" s="169">
        <f>IF($AZ$40=10000000000,10000000000,IF('SOLAI T2D SPA'!$C$20&lt;=S40,S40,10000000000))</f>
        <v>10000000000</v>
      </c>
      <c r="BO40" s="170"/>
      <c r="BP40" s="169">
        <f>IF($AZ$40=10000000000,10000000000,IF('SOLAI T2D SPA'!$C$20&lt;=U40,U40,10000000000))</f>
        <v>10000000000</v>
      </c>
      <c r="BQ40" s="170"/>
      <c r="BR40" s="169">
        <f>IF($AZ$40=10000000000,10000000000,IF('SOLAI T2D SPA'!$C$20&lt;=W40,W40,10000000000))</f>
        <v>10000000000</v>
      </c>
      <c r="BS40" s="170"/>
      <c r="BT40"/>
      <c r="BU40"/>
      <c r="BV40" s="169">
        <v>4923.3333333333339</v>
      </c>
      <c r="BW40" s="170"/>
      <c r="BX40"/>
      <c r="BY40"/>
      <c r="BZ40"/>
      <c r="CA40"/>
      <c r="CB40"/>
      <c r="CC40"/>
      <c r="CD40"/>
      <c r="CE40"/>
      <c r="CF40" s="162" t="str">
        <f>IF(AND(CF78=$DJ$78,CF78&lt;800000000),CF43,"")</f>
        <v/>
      </c>
      <c r="CG40" s="163"/>
      <c r="CH40" s="162" t="str">
        <f t="shared" ref="CH40" si="90">IF(AND(CH78=$DJ$78,CH78&lt;800000000),CH43,"")</f>
        <v/>
      </c>
      <c r="CI40" s="163"/>
      <c r="CJ40" s="162" t="str">
        <f t="shared" ref="CJ40" si="91">IF(AND(CJ78=$DJ$78,CJ78&lt;800000000),CJ43,"")</f>
        <v/>
      </c>
      <c r="CK40" s="163"/>
      <c r="CL40" s="162" t="str">
        <f t="shared" ref="CL40" si="92">IF(AND(CL78=$DJ$78,CL78&lt;800000000),CL43,"")</f>
        <v/>
      </c>
      <c r="CM40" s="163"/>
      <c r="CN40" s="162" t="str">
        <f t="shared" ref="CN40" si="93">IF(AND(CN78=$DJ$78,CN78&lt;800000000),CN43,"")</f>
        <v/>
      </c>
      <c r="CO40" s="163"/>
      <c r="CP40" s="162" t="str">
        <f t="shared" ref="CP40" si="94">IF(AND(CP78=$DJ$78,CP78&lt;800000000),CP43,"")</f>
        <v/>
      </c>
      <c r="CQ40" s="163"/>
      <c r="CR40" s="162" t="str">
        <f t="shared" ref="CR40" si="95">IF(AND(CR78=$DJ$78,CR78&lt;800000000),CR43,"")</f>
        <v/>
      </c>
      <c r="CS40" s="163"/>
      <c r="CT40" s="162" t="str">
        <f t="shared" ref="CT40" si="96">IF(AND(CT78=$DJ$78,CT78&lt;800000000),CT43,"")</f>
        <v/>
      </c>
      <c r="CU40" s="163"/>
      <c r="CV40" s="162" t="str">
        <f t="shared" ref="CV40" si="97">IF(AND(CV78=$DJ$78,CV78&lt;800000000),CV43,"")</f>
        <v/>
      </c>
      <c r="CW40" s="163"/>
      <c r="CX40" s="162" t="str">
        <f t="shared" ref="CX40" si="98">IF(AND(CX78=$DJ$78,CX78&lt;800000000),CX43,"")</f>
        <v/>
      </c>
      <c r="CY40" s="163"/>
      <c r="CZ40" s="162" t="str">
        <f t="shared" ref="CZ40" si="99">IF(AND(CZ78=$DJ$78,CZ78&lt;800000000),CZ43,"")</f>
        <v/>
      </c>
      <c r="DA40" s="163"/>
      <c r="DB40" s="162" t="str">
        <f t="shared" ref="DB40" si="100">IF(AND(DB78=$DJ$78,DB78&lt;800000000),DB43,"")</f>
        <v/>
      </c>
      <c r="DC40" s="163"/>
      <c r="DD40" s="162" t="str">
        <f t="shared" ref="DD40" si="101">IF(AND(DD78=$DJ$78,DD78&lt;800000000),DD43,"")</f>
        <v/>
      </c>
      <c r="DE40" s="163"/>
      <c r="DF40" s="162" t="str">
        <f t="shared" ref="DF40" si="102">IF(AND(DF78=$DJ$78,DF78&lt;800000000),DF43,"")</f>
        <v/>
      </c>
      <c r="DG40" s="163"/>
      <c r="DH40" s="162" t="str">
        <f t="shared" ref="DH40" si="103">IF(AND(DH78=$DJ$78,DH78&lt;800000000),DH43,"")</f>
        <v/>
      </c>
      <c r="DI40" s="163"/>
      <c r="DJ40" s="164" t="str">
        <f>CF40&amp;CH40&amp;CJ40&amp;CL40&amp;CN40&amp;CP40&amp;CR40&amp;CT40&amp;CV40&amp;CX40&amp;CZ40&amp;DB40&amp;DD40&amp;DF40&amp;DH40</f>
        <v/>
      </c>
      <c r="DK40" s="165"/>
      <c r="DL40"/>
      <c r="DM40"/>
      <c r="DN40"/>
      <c r="DO40"/>
    </row>
    <row r="41" spans="1:119" s="2" customFormat="1" ht="15" customHeight="1" x14ac:dyDescent="0.55000000000000004">
      <c r="A41" s="174"/>
      <c r="B41" s="174"/>
      <c r="C41" s="71">
        <v>5</v>
      </c>
      <c r="D41" s="6">
        <f t="shared" ref="D41" si="104">A40+B38+C41</f>
        <v>40</v>
      </c>
      <c r="E41" s="4">
        <f t="shared" ref="E41" si="105">(A40+C41)/100*2500+B38/100*0.4*2500/1.2</f>
        <v>500</v>
      </c>
      <c r="F41" s="4"/>
      <c r="G41" s="169" t="s">
        <v>124</v>
      </c>
      <c r="H41" s="170"/>
      <c r="I41" s="169" t="s">
        <v>124</v>
      </c>
      <c r="J41" s="170"/>
      <c r="K41" s="169">
        <v>3056.45</v>
      </c>
      <c r="L41" s="170"/>
      <c r="M41" s="169">
        <v>4321.3333333333339</v>
      </c>
      <c r="N41" s="170"/>
      <c r="O41" s="169">
        <v>6062.2083333333339</v>
      </c>
      <c r="P41" s="170"/>
      <c r="Q41" s="169">
        <v>8466.1</v>
      </c>
      <c r="R41" s="170"/>
      <c r="S41" s="169">
        <v>11233.016666666668</v>
      </c>
      <c r="T41" s="170"/>
      <c r="U41" s="169">
        <v>14341.55</v>
      </c>
      <c r="V41" s="170"/>
      <c r="W41" s="169">
        <v>17766.433333333334</v>
      </c>
      <c r="X41" s="170"/>
      <c r="Y41" s="169">
        <v>5014.166666666667</v>
      </c>
      <c r="Z41" s="170"/>
      <c r="AA41" s="94"/>
      <c r="AB41" s="95"/>
      <c r="AC41" s="95"/>
      <c r="AD41" s="95"/>
      <c r="AE41" s="95"/>
      <c r="AF41" s="95"/>
      <c r="AG41" s="95"/>
      <c r="AH41" s="95"/>
      <c r="AI41" s="95"/>
      <c r="AJ41" s="96"/>
      <c r="AM41" s="180" t="str">
        <f>"MOMLAS"&amp;A40&amp;B38&amp;C41&amp;"REI-P"</f>
        <v>MOMLAS5305REI-P</v>
      </c>
      <c r="AN41" s="181"/>
      <c r="AO41" s="181"/>
      <c r="AP41"/>
      <c r="AQ41"/>
      <c r="AR41" s="23"/>
      <c r="AS41"/>
      <c r="AT41"/>
      <c r="AU41" s="192"/>
      <c r="AV41" s="174"/>
      <c r="AW41" s="174"/>
      <c r="AX41" s="71">
        <f>IF(AW38=10000000000,10000000000,IF('SOLAI T2D SPA'!$C$7='LP POLISTIROLO'!C41,'LP POLISTIROLO'!C41,10000000000))</f>
        <v>10000000000</v>
      </c>
      <c r="AY41" s="6">
        <f t="shared" ref="AY41" si="106">AV40+AW38+AX41</f>
        <v>30000000000</v>
      </c>
      <c r="AZ41" s="4">
        <f t="shared" si="8"/>
        <v>10000000000</v>
      </c>
      <c r="BA41"/>
      <c r="BB41" s="169" t="s">
        <v>124</v>
      </c>
      <c r="BC41" s="170"/>
      <c r="BD41" s="169" t="s">
        <v>124</v>
      </c>
      <c r="BE41" s="170"/>
      <c r="BF41" s="169">
        <f>IF($AZ$41=10000000000,10000000000,IF('SOLAI T2D SPA'!$C$20&lt;=K41,K41,10000000000))</f>
        <v>10000000000</v>
      </c>
      <c r="BG41" s="170"/>
      <c r="BH41" s="169">
        <f>IF($AZ$41=10000000000,10000000000,IF('SOLAI T2D SPA'!$C$20&lt;=M41,M41,10000000000))</f>
        <v>10000000000</v>
      </c>
      <c r="BI41" s="170"/>
      <c r="BJ41" s="169">
        <f>IF($AZ$41=10000000000,10000000000,IF('SOLAI T2D SPA'!$C$20&lt;=O41,O41,10000000000))</f>
        <v>10000000000</v>
      </c>
      <c r="BK41" s="170"/>
      <c r="BL41" s="169">
        <f>IF($AZ$41=10000000000,10000000000,IF('SOLAI T2D SPA'!$C$20&lt;=Q41,Q41,10000000000))</f>
        <v>10000000000</v>
      </c>
      <c r="BM41" s="170"/>
      <c r="BN41" s="169">
        <f>IF($AZ$41=10000000000,10000000000,IF('SOLAI T2D SPA'!$C$20&lt;=S41,S41,10000000000))</f>
        <v>10000000000</v>
      </c>
      <c r="BO41" s="170"/>
      <c r="BP41" s="169">
        <f>IF($AZ$41=10000000000,10000000000,IF('SOLAI T2D SPA'!$C$20&lt;=U41,U41,10000000000))</f>
        <v>10000000000</v>
      </c>
      <c r="BQ41" s="170"/>
      <c r="BR41" s="169">
        <f>IF($AZ$41=10000000000,10000000000,IF('SOLAI T2D SPA'!$C$20&lt;=W41,W41,10000000000))</f>
        <v>10000000000</v>
      </c>
      <c r="BS41" s="170"/>
      <c r="BT41"/>
      <c r="BU41"/>
      <c r="BV41" s="169">
        <v>5014.166666666667</v>
      </c>
      <c r="BW41" s="170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</row>
    <row r="42" spans="1:119" s="2" customFormat="1" ht="15" customHeight="1" x14ac:dyDescent="0.55000000000000004">
      <c r="A42" s="1"/>
      <c r="B42" s="1"/>
      <c r="C42" s="1"/>
      <c r="AP42"/>
      <c r="AQ42"/>
      <c r="AR42" s="23"/>
      <c r="AS42"/>
      <c r="AT42"/>
      <c r="AU42"/>
      <c r="AV42" s="99">
        <f>MIN(AV10:AV41)</f>
        <v>10000000000</v>
      </c>
      <c r="AW42" s="99">
        <f t="shared" ref="AW42" si="107">MIN(AW10:AW41)</f>
        <v>10000000000</v>
      </c>
      <c r="AX42" s="99">
        <f t="shared" ref="AX42" si="108">MIN(AX10:AX41)</f>
        <v>10000000000</v>
      </c>
      <c r="AY42" s="99">
        <f t="shared" ref="AY42" si="109">MIN(AY10:AY41)</f>
        <v>30000000000</v>
      </c>
      <c r="AZ42" s="99">
        <f t="shared" ref="AZ42" si="110">MIN(AZ10:AZ41)</f>
        <v>10000000000</v>
      </c>
      <c r="BA42"/>
      <c r="BB42" s="166"/>
      <c r="BC42" s="167"/>
      <c r="BD42" s="166"/>
      <c r="BE42" s="167"/>
      <c r="BF42" s="166">
        <f t="shared" ref="BF42" si="111">MIN(BF10:BG41)</f>
        <v>10000000000</v>
      </c>
      <c r="BG42" s="167"/>
      <c r="BH42" s="166">
        <f t="shared" ref="BH42" si="112">MIN(BH10:BI41)</f>
        <v>10000000000</v>
      </c>
      <c r="BI42" s="167"/>
      <c r="BJ42" s="166">
        <f t="shared" ref="BJ42" si="113">MIN(BJ10:BK41)</f>
        <v>10000000000</v>
      </c>
      <c r="BK42" s="167"/>
      <c r="BL42" s="166">
        <f t="shared" ref="BL42" si="114">MIN(BL10:BM41)</f>
        <v>10000000000</v>
      </c>
      <c r="BM42" s="167"/>
      <c r="BN42" s="166">
        <f t="shared" ref="BN42" si="115">MIN(BN10:BO41)</f>
        <v>10000000000</v>
      </c>
      <c r="BO42" s="167"/>
      <c r="BP42" s="166">
        <f t="shared" ref="BP42" si="116">MIN(BP10:BQ41)</f>
        <v>10000000000</v>
      </c>
      <c r="BQ42" s="167"/>
      <c r="BR42" s="166">
        <f t="shared" ref="BR42" si="117">MIN(BR10:BS41)</f>
        <v>10000000000</v>
      </c>
      <c r="BS42" s="167"/>
      <c r="BT42" s="100">
        <f>MIN(BF42:BS42)</f>
        <v>10000000000</v>
      </c>
      <c r="BU42" s="102">
        <f>IF(AND(AR12=1,BT42=10000000000),1,0)</f>
        <v>0</v>
      </c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</row>
    <row r="43" spans="1:119" s="2" customFormat="1" ht="15" customHeight="1" x14ac:dyDescent="0.55000000000000004">
      <c r="A43" s="187" t="s">
        <v>108</v>
      </c>
      <c r="B43" s="188"/>
      <c r="C43" s="188"/>
      <c r="D43" s="188"/>
      <c r="E43" s="188"/>
      <c r="F43" s="189"/>
      <c r="G43" s="169" t="s">
        <v>125</v>
      </c>
      <c r="H43" s="170"/>
      <c r="I43" s="169" t="s">
        <v>126</v>
      </c>
      <c r="J43" s="170"/>
      <c r="K43" s="169" t="s">
        <v>127</v>
      </c>
      <c r="L43" s="170"/>
      <c r="M43" s="169" t="s">
        <v>128</v>
      </c>
      <c r="N43" s="170"/>
      <c r="O43" s="169" t="s">
        <v>129</v>
      </c>
      <c r="P43" s="170"/>
      <c r="Q43" s="169" t="s">
        <v>130</v>
      </c>
      <c r="R43" s="170"/>
      <c r="S43" s="169" t="s">
        <v>131</v>
      </c>
      <c r="T43" s="170"/>
      <c r="U43" s="169" t="s">
        <v>132</v>
      </c>
      <c r="V43" s="170"/>
      <c r="W43" s="169" t="s">
        <v>133</v>
      </c>
      <c r="X43" s="170"/>
      <c r="Y43" s="169" t="s">
        <v>134</v>
      </c>
      <c r="Z43" s="170"/>
      <c r="AA43" s="169" t="s">
        <v>135</v>
      </c>
      <c r="AB43" s="170"/>
      <c r="AC43" s="169" t="s">
        <v>136</v>
      </c>
      <c r="AD43" s="170"/>
      <c r="AE43" s="169" t="s">
        <v>137</v>
      </c>
      <c r="AF43" s="170"/>
      <c r="AG43" s="169" t="s">
        <v>138</v>
      </c>
      <c r="AH43" s="170"/>
      <c r="AI43" s="169" t="s">
        <v>139</v>
      </c>
      <c r="AJ43" s="170"/>
      <c r="AP43"/>
      <c r="AQ43"/>
      <c r="AR43" s="2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 s="104" t="s">
        <v>108</v>
      </c>
      <c r="CA43" s="105"/>
      <c r="CB43" s="105"/>
      <c r="CC43" s="105"/>
      <c r="CD43" s="105"/>
      <c r="CE43"/>
      <c r="CF43" s="169" t="s">
        <v>125</v>
      </c>
      <c r="CG43" s="170"/>
      <c r="CH43" s="169" t="s">
        <v>126</v>
      </c>
      <c r="CI43" s="170"/>
      <c r="CJ43" s="169" t="s">
        <v>127</v>
      </c>
      <c r="CK43" s="170"/>
      <c r="CL43" s="169" t="s">
        <v>128</v>
      </c>
      <c r="CM43" s="170"/>
      <c r="CN43" s="169" t="s">
        <v>129</v>
      </c>
      <c r="CO43" s="170"/>
      <c r="CP43" s="169" t="s">
        <v>130</v>
      </c>
      <c r="CQ43" s="170"/>
      <c r="CR43" s="169" t="s">
        <v>131</v>
      </c>
      <c r="CS43" s="170"/>
      <c r="CT43" s="169" t="s">
        <v>132</v>
      </c>
      <c r="CU43" s="170"/>
      <c r="CV43" s="169" t="s">
        <v>133</v>
      </c>
      <c r="CW43" s="170"/>
      <c r="CX43" s="169" t="s">
        <v>134</v>
      </c>
      <c r="CY43" s="170"/>
      <c r="CZ43" s="169" t="s">
        <v>135</v>
      </c>
      <c r="DA43" s="170"/>
      <c r="DB43" s="169" t="s">
        <v>136</v>
      </c>
      <c r="DC43" s="170"/>
      <c r="DD43" s="169" t="s">
        <v>137</v>
      </c>
      <c r="DE43" s="170"/>
      <c r="DF43" s="169" t="s">
        <v>138</v>
      </c>
      <c r="DG43" s="170"/>
      <c r="DH43" s="169" t="s">
        <v>139</v>
      </c>
      <c r="DI43" s="170"/>
      <c r="DJ43"/>
      <c r="DK43"/>
      <c r="DL43"/>
      <c r="DM43"/>
      <c r="DN43"/>
      <c r="DO43"/>
    </row>
    <row r="44" spans="1:119" s="2" customFormat="1" ht="40" customHeight="1" x14ac:dyDescent="0.55000000000000004">
      <c r="A44" s="70" t="s">
        <v>30</v>
      </c>
      <c r="B44" s="70" t="s">
        <v>31</v>
      </c>
      <c r="C44" s="70" t="s">
        <v>0</v>
      </c>
      <c r="D44" s="66" t="s">
        <v>1</v>
      </c>
      <c r="E44" s="66" t="s">
        <v>4</v>
      </c>
      <c r="F44" s="66" t="s">
        <v>5</v>
      </c>
      <c r="G44" s="156" t="s">
        <v>18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8"/>
      <c r="AP44"/>
      <c r="AQ44"/>
      <c r="AR44" s="23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 s="82" t="s">
        <v>30</v>
      </c>
      <c r="CA44" s="82" t="s">
        <v>31</v>
      </c>
      <c r="CB44" s="82" t="s">
        <v>0</v>
      </c>
      <c r="CC44" s="88" t="s">
        <v>1</v>
      </c>
      <c r="CD44" s="88" t="s">
        <v>4</v>
      </c>
      <c r="CE44"/>
      <c r="CF44" s="156" t="s">
        <v>18</v>
      </c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8"/>
      <c r="DJ44"/>
      <c r="DK44"/>
      <c r="DL44"/>
      <c r="DM44"/>
      <c r="DN44"/>
      <c r="DO44"/>
    </row>
    <row r="45" spans="1:119" s="2" customFormat="1" ht="15" customHeight="1" x14ac:dyDescent="0.55000000000000004">
      <c r="A45" s="70" t="s">
        <v>2</v>
      </c>
      <c r="B45" s="70" t="s">
        <v>2</v>
      </c>
      <c r="C45" s="70" t="s">
        <v>2</v>
      </c>
      <c r="D45" s="66" t="s">
        <v>2</v>
      </c>
      <c r="E45" s="66" t="s">
        <v>17</v>
      </c>
      <c r="F45" s="66" t="s">
        <v>6</v>
      </c>
      <c r="G45" s="171" t="s">
        <v>16</v>
      </c>
      <c r="H45" s="172"/>
      <c r="I45" s="171" t="s">
        <v>16</v>
      </c>
      <c r="J45" s="172"/>
      <c r="K45" s="171" t="s">
        <v>16</v>
      </c>
      <c r="L45" s="172"/>
      <c r="M45" s="171" t="s">
        <v>16</v>
      </c>
      <c r="N45" s="172"/>
      <c r="O45" s="171" t="s">
        <v>16</v>
      </c>
      <c r="P45" s="172" t="s">
        <v>16</v>
      </c>
      <c r="Q45" s="171" t="s">
        <v>16</v>
      </c>
      <c r="R45" s="172" t="s">
        <v>16</v>
      </c>
      <c r="S45" s="171" t="s">
        <v>16</v>
      </c>
      <c r="T45" s="172" t="s">
        <v>16</v>
      </c>
      <c r="U45" s="171" t="s">
        <v>16</v>
      </c>
      <c r="V45" s="172" t="s">
        <v>16</v>
      </c>
      <c r="W45" s="171" t="s">
        <v>16</v>
      </c>
      <c r="X45" s="172" t="s">
        <v>16</v>
      </c>
      <c r="Y45" s="171" t="s">
        <v>16</v>
      </c>
      <c r="Z45" s="172" t="s">
        <v>16</v>
      </c>
      <c r="AA45" s="171" t="s">
        <v>16</v>
      </c>
      <c r="AB45" s="172" t="s">
        <v>16</v>
      </c>
      <c r="AC45" s="171" t="s">
        <v>16</v>
      </c>
      <c r="AD45" s="172" t="s">
        <v>16</v>
      </c>
      <c r="AE45" s="171" t="s">
        <v>16</v>
      </c>
      <c r="AF45" s="172" t="s">
        <v>16</v>
      </c>
      <c r="AG45" s="171" t="s">
        <v>16</v>
      </c>
      <c r="AH45" s="172" t="s">
        <v>16</v>
      </c>
      <c r="AI45" s="171" t="s">
        <v>16</v>
      </c>
      <c r="AJ45" s="172" t="s">
        <v>16</v>
      </c>
      <c r="AP45"/>
      <c r="AQ45"/>
      <c r="AR45" s="23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 s="82" t="s">
        <v>2</v>
      </c>
      <c r="CA45" s="82" t="s">
        <v>2</v>
      </c>
      <c r="CB45" s="82" t="s">
        <v>2</v>
      </c>
      <c r="CC45" s="88" t="s">
        <v>2</v>
      </c>
      <c r="CD45" s="88" t="s">
        <v>17</v>
      </c>
      <c r="CE45"/>
      <c r="CF45" s="171" t="s">
        <v>16</v>
      </c>
      <c r="CG45" s="172"/>
      <c r="CH45" s="171" t="s">
        <v>16</v>
      </c>
      <c r="CI45" s="172"/>
      <c r="CJ45" s="171" t="s">
        <v>16</v>
      </c>
      <c r="CK45" s="172"/>
      <c r="CL45" s="171" t="s">
        <v>16</v>
      </c>
      <c r="CM45" s="172"/>
      <c r="CN45" s="171" t="s">
        <v>16</v>
      </c>
      <c r="CO45" s="172" t="s">
        <v>16</v>
      </c>
      <c r="CP45" s="171" t="s">
        <v>16</v>
      </c>
      <c r="CQ45" s="172" t="s">
        <v>16</v>
      </c>
      <c r="CR45" s="171" t="s">
        <v>16</v>
      </c>
      <c r="CS45" s="172" t="s">
        <v>16</v>
      </c>
      <c r="CT45" s="171" t="s">
        <v>16</v>
      </c>
      <c r="CU45" s="172" t="s">
        <v>16</v>
      </c>
      <c r="CV45" s="171" t="s">
        <v>16</v>
      </c>
      <c r="CW45" s="172" t="s">
        <v>16</v>
      </c>
      <c r="CX45" s="171" t="s">
        <v>16</v>
      </c>
      <c r="CY45" s="172" t="s">
        <v>16</v>
      </c>
      <c r="CZ45" s="171" t="s">
        <v>16</v>
      </c>
      <c r="DA45" s="172" t="s">
        <v>16</v>
      </c>
      <c r="DB45" s="171" t="s">
        <v>16</v>
      </c>
      <c r="DC45" s="172" t="s">
        <v>16</v>
      </c>
      <c r="DD45" s="171" t="s">
        <v>16</v>
      </c>
      <c r="DE45" s="172" t="s">
        <v>16</v>
      </c>
      <c r="DF45" s="171" t="s">
        <v>16</v>
      </c>
      <c r="DG45" s="172" t="s">
        <v>16</v>
      </c>
      <c r="DH45" s="171" t="s">
        <v>16</v>
      </c>
      <c r="DI45" s="172" t="s">
        <v>16</v>
      </c>
      <c r="DJ45"/>
      <c r="DK45"/>
      <c r="DL45"/>
      <c r="DM45"/>
      <c r="DN45"/>
      <c r="DO45"/>
    </row>
    <row r="46" spans="1:119" s="2" customFormat="1" ht="15" customHeight="1" x14ac:dyDescent="0.55000000000000004">
      <c r="A46" s="173">
        <v>4</v>
      </c>
      <c r="B46" s="173">
        <v>12</v>
      </c>
      <c r="C46" s="71">
        <v>4</v>
      </c>
      <c r="D46" s="6">
        <f>A46+B46+C46</f>
        <v>20</v>
      </c>
      <c r="E46" s="4">
        <f>(A46+C46)/100*2500+B46/100*0.4*2500/1.2</f>
        <v>300</v>
      </c>
      <c r="F46" s="4"/>
      <c r="G46" s="169">
        <v>877.875</v>
      </c>
      <c r="H46" s="170"/>
      <c r="I46" s="169">
        <v>1364.8083333333334</v>
      </c>
      <c r="J46" s="170"/>
      <c r="K46" s="169">
        <v>1952.5</v>
      </c>
      <c r="L46" s="170"/>
      <c r="M46" s="169">
        <v>2216.5333333333333</v>
      </c>
      <c r="N46" s="170"/>
      <c r="O46" s="169">
        <v>2687.6166666666668</v>
      </c>
      <c r="P46" s="170"/>
      <c r="Q46" s="169">
        <v>3256.166666666667</v>
      </c>
      <c r="R46" s="170"/>
      <c r="S46" s="169">
        <v>3815.8416666666667</v>
      </c>
      <c r="T46" s="170"/>
      <c r="U46" s="169">
        <v>4466.5833333333339</v>
      </c>
      <c r="V46" s="170"/>
      <c r="W46" s="169">
        <v>5106.7833333333338</v>
      </c>
      <c r="X46" s="170"/>
      <c r="Y46" s="169">
        <v>5830.0749999999998</v>
      </c>
      <c r="Z46" s="170"/>
      <c r="AA46" s="169">
        <v>6537.875</v>
      </c>
      <c r="AB46" s="170"/>
      <c r="AC46" s="169">
        <v>7321.3666666666677</v>
      </c>
      <c r="AD46" s="170"/>
      <c r="AE46" s="169">
        <v>8085.3583333333336</v>
      </c>
      <c r="AF46" s="170"/>
      <c r="AG46" s="169">
        <v>8913.3333333333339</v>
      </c>
      <c r="AH46" s="170"/>
      <c r="AI46" s="169">
        <v>9719.1666666666679</v>
      </c>
      <c r="AJ46" s="170"/>
      <c r="AP46"/>
      <c r="AQ46"/>
      <c r="AR46" s="23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 s="173">
        <f>AV10</f>
        <v>10000000000</v>
      </c>
      <c r="CA46" s="173">
        <f>AW10</f>
        <v>10000000000</v>
      </c>
      <c r="CB46" s="81">
        <f>AX10</f>
        <v>10000000000</v>
      </c>
      <c r="CC46" s="6">
        <f>BZ46+CA46+CB46</f>
        <v>30000000000</v>
      </c>
      <c r="CD46" s="4">
        <f>(BZ46+CB46)/100*2500+CA46/100*0.4*2500/1.2</f>
        <v>583333333333.33337</v>
      </c>
      <c r="CE46"/>
      <c r="CF46" s="169">
        <f>IF($AZ$10=10000000000,10000000000,IF('SOLAI T2D SPA'!$C$25&lt;=G46,G46,10000000000))</f>
        <v>10000000000</v>
      </c>
      <c r="CG46" s="170"/>
      <c r="CH46" s="169">
        <f>IF($AZ$10=10000000000,10000000000,IF('SOLAI T2D SPA'!$C$25&lt;=I46,I46,10000000000))</f>
        <v>10000000000</v>
      </c>
      <c r="CI46" s="170"/>
      <c r="CJ46" s="169">
        <f>IF($AZ$10=10000000000,10000000000,IF('SOLAI T2D SPA'!$C$25&lt;=K46,K46,10000000000))</f>
        <v>10000000000</v>
      </c>
      <c r="CK46" s="170"/>
      <c r="CL46" s="169">
        <f>IF($AZ$10=10000000000,10000000000,IF('SOLAI T2D SPA'!$C$25&lt;=M46,M46,10000000000))</f>
        <v>10000000000</v>
      </c>
      <c r="CM46" s="170"/>
      <c r="CN46" s="169">
        <f>IF($AZ$10=10000000000,10000000000,IF('SOLAI T2D SPA'!$C$25&lt;=O46,O46,10000000000))</f>
        <v>10000000000</v>
      </c>
      <c r="CO46" s="170"/>
      <c r="CP46" s="169">
        <f>IF($AZ$10=10000000000,10000000000,IF('SOLAI T2D SPA'!$C$25&lt;=Q46,Q46,10000000000))</f>
        <v>10000000000</v>
      </c>
      <c r="CQ46" s="170"/>
      <c r="CR46" s="169">
        <f>IF($AZ$10=10000000000,10000000000,IF('SOLAI T2D SPA'!$C$25&lt;=S46,S46,10000000000))</f>
        <v>10000000000</v>
      </c>
      <c r="CS46" s="170"/>
      <c r="CT46" s="169">
        <f>IF($AZ$10=10000000000,10000000000,IF('SOLAI T2D SPA'!$C$25&lt;=U46,U46,10000000000))</f>
        <v>10000000000</v>
      </c>
      <c r="CU46" s="170"/>
      <c r="CV46" s="169">
        <f>IF($AZ$10=10000000000,10000000000,IF('SOLAI T2D SPA'!$C$25&lt;=W46,W46,10000000000))</f>
        <v>10000000000</v>
      </c>
      <c r="CW46" s="170"/>
      <c r="CX46" s="169">
        <f>IF($AZ$10=10000000000,10000000000,IF('SOLAI T2D SPA'!$C$25&lt;=Y46,Y46,10000000000))</f>
        <v>10000000000</v>
      </c>
      <c r="CY46" s="170"/>
      <c r="CZ46" s="169">
        <f>IF($AZ$10=10000000000,10000000000,IF('SOLAI T2D SPA'!$C$25&lt;=AA46,AA46,10000000000))</f>
        <v>10000000000</v>
      </c>
      <c r="DA46" s="170"/>
      <c r="DB46" s="169">
        <f>IF($AZ$10=10000000000,10000000000,IF('SOLAI T2D SPA'!$C$25&lt;=AC46,AC46,10000000000))</f>
        <v>10000000000</v>
      </c>
      <c r="DC46" s="170"/>
      <c r="DD46" s="169">
        <f>IF($AZ$10=10000000000,10000000000,IF('SOLAI T2D SPA'!$C$25&lt;=AE46,AE46,10000000000))</f>
        <v>10000000000</v>
      </c>
      <c r="DE46" s="170"/>
      <c r="DF46" s="169">
        <f>IF($AZ$10=10000000000,10000000000,IF('SOLAI T2D SPA'!$C$25&lt;=AG46,AG46,10000000000))</f>
        <v>10000000000</v>
      </c>
      <c r="DG46" s="170"/>
      <c r="DH46" s="169">
        <f>IF($AZ$10=10000000000,10000000000,IF('SOLAI T2D SPA'!$C$25&lt;=AI46,AI46,10000000000))</f>
        <v>10000000000</v>
      </c>
      <c r="DI46" s="170"/>
      <c r="DJ46"/>
      <c r="DK46"/>
      <c r="DL46"/>
      <c r="DM46"/>
      <c r="DN46"/>
      <c r="DO46"/>
    </row>
    <row r="47" spans="1:119" s="2" customFormat="1" ht="15" customHeight="1" x14ac:dyDescent="0.55000000000000004">
      <c r="A47" s="174"/>
      <c r="B47" s="175"/>
      <c r="C47" s="71">
        <v>5</v>
      </c>
      <c r="D47" s="6">
        <f>A46+B46+C47</f>
        <v>21</v>
      </c>
      <c r="E47" s="4">
        <f>(A46+C47)/100*2500+B46/100*0.4*2500/1.2</f>
        <v>325</v>
      </c>
      <c r="F47" s="4"/>
      <c r="G47" s="169">
        <v>927</v>
      </c>
      <c r="H47" s="170"/>
      <c r="I47" s="169">
        <v>1441.5916666666669</v>
      </c>
      <c r="J47" s="170"/>
      <c r="K47" s="169">
        <v>2063.0833333333335</v>
      </c>
      <c r="L47" s="170"/>
      <c r="M47" s="169">
        <v>2342.416666666667</v>
      </c>
      <c r="N47" s="170"/>
      <c r="O47" s="169">
        <v>2841.416666666667</v>
      </c>
      <c r="P47" s="170"/>
      <c r="Q47" s="169">
        <v>3443.35</v>
      </c>
      <c r="R47" s="170"/>
      <c r="S47" s="169">
        <v>4036.9333333333338</v>
      </c>
      <c r="T47" s="170"/>
      <c r="U47" s="169">
        <v>4728.5166666666664</v>
      </c>
      <c r="V47" s="170"/>
      <c r="W47" s="169">
        <v>5407.5333333333338</v>
      </c>
      <c r="X47" s="170"/>
      <c r="Y47" s="169">
        <v>6176.3249999999998</v>
      </c>
      <c r="Z47" s="170"/>
      <c r="AA47" s="169">
        <v>6930.9083333333338</v>
      </c>
      <c r="AB47" s="170"/>
      <c r="AC47" s="169">
        <v>7767.0416666666679</v>
      </c>
      <c r="AD47" s="170"/>
      <c r="AE47" s="169">
        <v>8581.9500000000007</v>
      </c>
      <c r="AF47" s="170"/>
      <c r="AG47" s="169">
        <v>9470.25</v>
      </c>
      <c r="AH47" s="170"/>
      <c r="AI47" s="169">
        <v>10334.166666666668</v>
      </c>
      <c r="AJ47" s="170"/>
      <c r="AP47"/>
      <c r="AQ47"/>
      <c r="AR47" s="23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 s="174"/>
      <c r="CA47" s="175"/>
      <c r="CB47" s="81">
        <f t="shared" ref="CB47:CB77" si="118">AX11</f>
        <v>10000000000</v>
      </c>
      <c r="CC47" s="6">
        <f>BZ46+CA46+CB47</f>
        <v>30000000000</v>
      </c>
      <c r="CD47" s="4">
        <f>(BZ46+CB47)/100*2500+CA46/100*0.4*2500/1.2</f>
        <v>583333333333.33337</v>
      </c>
      <c r="CE47"/>
      <c r="CF47" s="169">
        <f>IF($AZ$11=10000000000,10000000000,IF('SOLAI T2D SPA'!$C$25&lt;=G47,G47,10000000000))</f>
        <v>10000000000</v>
      </c>
      <c r="CG47" s="170"/>
      <c r="CH47" s="169">
        <f>IF($AZ$11=10000000000,10000000000,IF('SOLAI T2D SPA'!$C$25&lt;=I47,I47,10000000000))</f>
        <v>10000000000</v>
      </c>
      <c r="CI47" s="170"/>
      <c r="CJ47" s="169">
        <f>IF($AZ$11=10000000000,10000000000,IF('SOLAI T2D SPA'!$C$25&lt;=K47,K47,10000000000))</f>
        <v>10000000000</v>
      </c>
      <c r="CK47" s="170"/>
      <c r="CL47" s="169">
        <f>IF($AZ$11=10000000000,10000000000,IF('SOLAI T2D SPA'!$C$25&lt;=M47,M47,10000000000))</f>
        <v>10000000000</v>
      </c>
      <c r="CM47" s="170"/>
      <c r="CN47" s="169">
        <f>IF($AZ$11=10000000000,10000000000,IF('SOLAI T2D SPA'!$C$25&lt;=O47,O47,10000000000))</f>
        <v>10000000000</v>
      </c>
      <c r="CO47" s="170"/>
      <c r="CP47" s="169">
        <f>IF($AZ$11=10000000000,10000000000,IF('SOLAI T2D SPA'!$C$25&lt;=Q47,Q47,10000000000))</f>
        <v>10000000000</v>
      </c>
      <c r="CQ47" s="170"/>
      <c r="CR47" s="169">
        <f>IF($AZ$11=10000000000,10000000000,IF('SOLAI T2D SPA'!$C$25&lt;=S47,S47,10000000000))</f>
        <v>10000000000</v>
      </c>
      <c r="CS47" s="170"/>
      <c r="CT47" s="169">
        <f>IF($AZ$11=10000000000,10000000000,IF('SOLAI T2D SPA'!$C$25&lt;=U47,U47,10000000000))</f>
        <v>10000000000</v>
      </c>
      <c r="CU47" s="170"/>
      <c r="CV47" s="169">
        <f>IF($AZ$11=10000000000,10000000000,IF('SOLAI T2D SPA'!$C$25&lt;=W47,W47,10000000000))</f>
        <v>10000000000</v>
      </c>
      <c r="CW47" s="170"/>
      <c r="CX47" s="169">
        <f>IF($AZ$11=10000000000,10000000000,IF('SOLAI T2D SPA'!$C$25&lt;=Y47,Y47,10000000000))</f>
        <v>10000000000</v>
      </c>
      <c r="CY47" s="170"/>
      <c r="CZ47" s="169">
        <f>IF($AZ$11=10000000000,10000000000,IF('SOLAI T2D SPA'!$C$25&lt;=AA47,AA47,10000000000))</f>
        <v>10000000000</v>
      </c>
      <c r="DA47" s="170"/>
      <c r="DB47" s="169">
        <f>IF($AZ$11=10000000000,10000000000,IF('SOLAI T2D SPA'!$C$25&lt;=AC47,AC47,10000000000))</f>
        <v>10000000000</v>
      </c>
      <c r="DC47" s="170"/>
      <c r="DD47" s="169">
        <f>IF($AZ$11=10000000000,10000000000,IF('SOLAI T2D SPA'!$C$25&lt;=AE47,AE47,10000000000))</f>
        <v>10000000000</v>
      </c>
      <c r="DE47" s="170"/>
      <c r="DF47" s="169">
        <f>IF($AZ$11=10000000000,10000000000,IF('SOLAI T2D SPA'!$C$25&lt;=AG47,AG47,10000000000))</f>
        <v>10000000000</v>
      </c>
      <c r="DG47" s="170"/>
      <c r="DH47" s="169">
        <f>IF($AZ$11=10000000000,10000000000,IF('SOLAI T2D SPA'!$C$25&lt;=AI47,AI47,10000000000))</f>
        <v>10000000000</v>
      </c>
      <c r="DI47" s="170"/>
      <c r="DJ47"/>
      <c r="DK47"/>
      <c r="DL47"/>
      <c r="DM47"/>
      <c r="DN47"/>
      <c r="DO47"/>
    </row>
    <row r="48" spans="1:119" s="2" customFormat="1" ht="15" customHeight="1" x14ac:dyDescent="0.55000000000000004">
      <c r="A48" s="173">
        <v>5</v>
      </c>
      <c r="B48" s="175"/>
      <c r="C48" s="71">
        <v>4</v>
      </c>
      <c r="D48" s="6">
        <f>A48+B46+C48</f>
        <v>21</v>
      </c>
      <c r="E48" s="4">
        <f>(A48+C48)/100*2500+B46/100*0.4*2500/1.2</f>
        <v>325</v>
      </c>
      <c r="F48" s="4"/>
      <c r="G48" s="169">
        <v>927</v>
      </c>
      <c r="H48" s="170"/>
      <c r="I48" s="169">
        <v>1441.5916666666669</v>
      </c>
      <c r="J48" s="170"/>
      <c r="K48" s="169">
        <v>2063.0833333333335</v>
      </c>
      <c r="L48" s="170"/>
      <c r="M48" s="169">
        <v>2342.416666666667</v>
      </c>
      <c r="N48" s="170"/>
      <c r="O48" s="169">
        <v>2841.416666666667</v>
      </c>
      <c r="P48" s="170"/>
      <c r="Q48" s="169">
        <v>3443.35</v>
      </c>
      <c r="R48" s="170"/>
      <c r="S48" s="169">
        <v>4036.9333333333338</v>
      </c>
      <c r="T48" s="170"/>
      <c r="U48" s="169">
        <v>4728.5166666666664</v>
      </c>
      <c r="V48" s="170"/>
      <c r="W48" s="169">
        <v>5407.5333333333338</v>
      </c>
      <c r="X48" s="170"/>
      <c r="Y48" s="169">
        <v>6176.3249999999998</v>
      </c>
      <c r="Z48" s="170"/>
      <c r="AA48" s="169">
        <v>6930.9083333333338</v>
      </c>
      <c r="AB48" s="170"/>
      <c r="AC48" s="169">
        <v>7767.0416666666679</v>
      </c>
      <c r="AD48" s="170"/>
      <c r="AE48" s="169">
        <v>8581.9500000000007</v>
      </c>
      <c r="AF48" s="170"/>
      <c r="AG48" s="169">
        <v>9470.25</v>
      </c>
      <c r="AH48" s="170"/>
      <c r="AI48" s="169">
        <v>10334.166666666668</v>
      </c>
      <c r="AJ48" s="170"/>
      <c r="AP48"/>
      <c r="AQ48"/>
      <c r="AR48" s="23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 s="173">
        <f t="shared" ref="BZ48" si="119">AV12</f>
        <v>10000000000</v>
      </c>
      <c r="CA48" s="175"/>
      <c r="CB48" s="81">
        <f t="shared" si="118"/>
        <v>10000000000</v>
      </c>
      <c r="CC48" s="6">
        <f>BZ48+CA46+CB48</f>
        <v>30000000000</v>
      </c>
      <c r="CD48" s="4">
        <f>(BZ48+CB48)/100*2500+CA46/100*0.4*2500/1.2</f>
        <v>583333333333.33337</v>
      </c>
      <c r="CE48"/>
      <c r="CF48" s="169">
        <f>IF($AZ$12=10000000000,10000000000,IF('SOLAI T2D SPA'!$C$25&lt;=G48,G48,10000000000))</f>
        <v>10000000000</v>
      </c>
      <c r="CG48" s="170"/>
      <c r="CH48" s="169">
        <f>IF($AZ$12=10000000000,10000000000,IF('SOLAI T2D SPA'!$C$25&lt;=I48,I48,10000000000))</f>
        <v>10000000000</v>
      </c>
      <c r="CI48" s="170"/>
      <c r="CJ48" s="169">
        <f>IF($AZ$12=10000000000,10000000000,IF('SOLAI T2D SPA'!$C$25&lt;=K48,K48,10000000000))</f>
        <v>10000000000</v>
      </c>
      <c r="CK48" s="170"/>
      <c r="CL48" s="169">
        <f>IF($AZ$12=10000000000,10000000000,IF('SOLAI T2D SPA'!$C$25&lt;=M48,M48,10000000000))</f>
        <v>10000000000</v>
      </c>
      <c r="CM48" s="170"/>
      <c r="CN48" s="169">
        <f>IF($AZ$12=10000000000,10000000000,IF('SOLAI T2D SPA'!$C$25&lt;=O48,O48,10000000000))</f>
        <v>10000000000</v>
      </c>
      <c r="CO48" s="170"/>
      <c r="CP48" s="169">
        <f>IF($AZ$12=10000000000,10000000000,IF('SOLAI T2D SPA'!$C$25&lt;=Q48,Q48,10000000000))</f>
        <v>10000000000</v>
      </c>
      <c r="CQ48" s="170"/>
      <c r="CR48" s="169">
        <f>IF($AZ$12=10000000000,10000000000,IF('SOLAI T2D SPA'!$C$25&lt;=S48,S48,10000000000))</f>
        <v>10000000000</v>
      </c>
      <c r="CS48" s="170"/>
      <c r="CT48" s="169">
        <f>IF($AZ$12=10000000000,10000000000,IF('SOLAI T2D SPA'!$C$25&lt;=U48,U48,10000000000))</f>
        <v>10000000000</v>
      </c>
      <c r="CU48" s="170"/>
      <c r="CV48" s="169">
        <f>IF($AZ$12=10000000000,10000000000,IF('SOLAI T2D SPA'!$C$25&lt;=W48,W48,10000000000))</f>
        <v>10000000000</v>
      </c>
      <c r="CW48" s="170"/>
      <c r="CX48" s="169">
        <f>IF($AZ$12=10000000000,10000000000,IF('SOLAI T2D SPA'!$C$25&lt;=Y48,Y48,10000000000))</f>
        <v>10000000000</v>
      </c>
      <c r="CY48" s="170"/>
      <c r="CZ48" s="169">
        <f>IF($AZ$12=10000000000,10000000000,IF('SOLAI T2D SPA'!$C$25&lt;=AA48,AA48,10000000000))</f>
        <v>10000000000</v>
      </c>
      <c r="DA48" s="170"/>
      <c r="DB48" s="169">
        <f>IF($AZ$12=10000000000,10000000000,IF('SOLAI T2D SPA'!$C$25&lt;=AC48,AC48,10000000000))</f>
        <v>10000000000</v>
      </c>
      <c r="DC48" s="170"/>
      <c r="DD48" s="169">
        <f>IF($AZ$12=10000000000,10000000000,IF('SOLAI T2D SPA'!$C$25&lt;=AE48,AE48,10000000000))</f>
        <v>10000000000</v>
      </c>
      <c r="DE48" s="170"/>
      <c r="DF48" s="169">
        <f>IF($AZ$12=10000000000,10000000000,IF('SOLAI T2D SPA'!$C$25&lt;=AG48,AG48,10000000000))</f>
        <v>10000000000</v>
      </c>
      <c r="DG48" s="170"/>
      <c r="DH48" s="169">
        <f>IF($AZ$12=10000000000,10000000000,IF('SOLAI T2D SPA'!$C$25&lt;=AI48,AI48,10000000000))</f>
        <v>10000000000</v>
      </c>
      <c r="DI48" s="170"/>
      <c r="DJ48"/>
      <c r="DK48"/>
      <c r="DL48"/>
      <c r="DM48"/>
      <c r="DN48"/>
      <c r="DO48"/>
    </row>
    <row r="49" spans="1:119" s="2" customFormat="1" ht="15" customHeight="1" x14ac:dyDescent="0.55000000000000004">
      <c r="A49" s="174"/>
      <c r="B49" s="174"/>
      <c r="C49" s="71">
        <v>5</v>
      </c>
      <c r="D49" s="6">
        <f>A48+B46+C49</f>
        <v>22</v>
      </c>
      <c r="E49" s="4">
        <f>(A48+C49)/100*2500+B46/100*0.4*2500/1.2</f>
        <v>350</v>
      </c>
      <c r="F49" s="4"/>
      <c r="G49" s="169">
        <v>976.01666666666677</v>
      </c>
      <c r="H49" s="170"/>
      <c r="I49" s="169">
        <v>1518.175</v>
      </c>
      <c r="J49" s="170"/>
      <c r="K49" s="169">
        <v>2173.5500000000002</v>
      </c>
      <c r="L49" s="170"/>
      <c r="M49" s="169">
        <v>2468.625</v>
      </c>
      <c r="N49" s="170"/>
      <c r="O49" s="169">
        <v>2995.125</v>
      </c>
      <c r="P49" s="170"/>
      <c r="Q49" s="169">
        <v>3631.1416666666669</v>
      </c>
      <c r="R49" s="170"/>
      <c r="S49" s="169">
        <v>4258.1083333333336</v>
      </c>
      <c r="T49" s="170"/>
      <c r="U49" s="169">
        <v>4989.7749999999996</v>
      </c>
      <c r="V49" s="170"/>
      <c r="W49" s="169">
        <v>5708.85</v>
      </c>
      <c r="X49" s="170"/>
      <c r="Y49" s="169">
        <v>6523.5083333333341</v>
      </c>
      <c r="Z49" s="170"/>
      <c r="AA49" s="169">
        <v>7323.95</v>
      </c>
      <c r="AB49" s="170"/>
      <c r="AC49" s="169">
        <v>8211.4166666666679</v>
      </c>
      <c r="AD49" s="170"/>
      <c r="AE49" s="169">
        <v>9079.4333333333343</v>
      </c>
      <c r="AF49" s="170"/>
      <c r="AG49" s="169">
        <v>10026.691666666668</v>
      </c>
      <c r="AH49" s="170"/>
      <c r="AI49" s="169">
        <v>10949.166666666668</v>
      </c>
      <c r="AJ49" s="170"/>
      <c r="AP49"/>
      <c r="AQ49"/>
      <c r="AR49" s="23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 s="174"/>
      <c r="CA49" s="174"/>
      <c r="CB49" s="81">
        <f t="shared" si="118"/>
        <v>10000000000</v>
      </c>
      <c r="CC49" s="6">
        <f>BZ48+CA46+CB49</f>
        <v>30000000000</v>
      </c>
      <c r="CD49" s="4">
        <f>(BZ48+CB49)/100*2500+CA46/100*0.4*2500/1.2</f>
        <v>583333333333.33337</v>
      </c>
      <c r="CE49"/>
      <c r="CF49" s="169">
        <f>IF($AZ$13=10000000000,10000000000,IF('SOLAI T2D SPA'!$C$25&lt;=G49,G49,10000000000))</f>
        <v>10000000000</v>
      </c>
      <c r="CG49" s="170"/>
      <c r="CH49" s="169">
        <f>IF($AZ$13=10000000000,10000000000,IF('SOLAI T2D SPA'!$C$25&lt;=I49,I49,10000000000))</f>
        <v>10000000000</v>
      </c>
      <c r="CI49" s="170"/>
      <c r="CJ49" s="169">
        <f>IF($AZ$13=10000000000,10000000000,IF('SOLAI T2D SPA'!$C$25&lt;=K49,K49,10000000000))</f>
        <v>10000000000</v>
      </c>
      <c r="CK49" s="170"/>
      <c r="CL49" s="169">
        <f>IF($AZ$13=10000000000,10000000000,IF('SOLAI T2D SPA'!$C$25&lt;=M49,M49,10000000000))</f>
        <v>10000000000</v>
      </c>
      <c r="CM49" s="170"/>
      <c r="CN49" s="169">
        <f>IF($AZ$13=10000000000,10000000000,IF('SOLAI T2D SPA'!$C$25&lt;=O49,O49,10000000000))</f>
        <v>10000000000</v>
      </c>
      <c r="CO49" s="170"/>
      <c r="CP49" s="169">
        <f>IF($AZ$13=10000000000,10000000000,IF('SOLAI T2D SPA'!$C$25&lt;=Q49,Q49,10000000000))</f>
        <v>10000000000</v>
      </c>
      <c r="CQ49" s="170"/>
      <c r="CR49" s="169">
        <f>IF($AZ$13=10000000000,10000000000,IF('SOLAI T2D SPA'!$C$25&lt;=S49,S49,10000000000))</f>
        <v>10000000000</v>
      </c>
      <c r="CS49" s="170"/>
      <c r="CT49" s="169">
        <f>IF($AZ$13=10000000000,10000000000,IF('SOLAI T2D SPA'!$C$25&lt;=U49,U49,10000000000))</f>
        <v>10000000000</v>
      </c>
      <c r="CU49" s="170"/>
      <c r="CV49" s="169">
        <f>IF($AZ$13=10000000000,10000000000,IF('SOLAI T2D SPA'!$C$25&lt;=W49,W49,10000000000))</f>
        <v>10000000000</v>
      </c>
      <c r="CW49" s="170"/>
      <c r="CX49" s="169">
        <f>IF($AZ$13=10000000000,10000000000,IF('SOLAI T2D SPA'!$C$25&lt;=Y49,Y49,10000000000))</f>
        <v>10000000000</v>
      </c>
      <c r="CY49" s="170"/>
      <c r="CZ49" s="169">
        <f>IF($AZ$13=10000000000,10000000000,IF('SOLAI T2D SPA'!$C$25&lt;=AA49,AA49,10000000000))</f>
        <v>10000000000</v>
      </c>
      <c r="DA49" s="170"/>
      <c r="DB49" s="169">
        <f>IF($AZ$13=10000000000,10000000000,IF('SOLAI T2D SPA'!$C$25&lt;=AC49,AC49,10000000000))</f>
        <v>10000000000</v>
      </c>
      <c r="DC49" s="170"/>
      <c r="DD49" s="169">
        <f>IF($AZ$13=10000000000,10000000000,IF('SOLAI T2D SPA'!$C$25&lt;=AE49,AE49,10000000000))</f>
        <v>10000000000</v>
      </c>
      <c r="DE49" s="170"/>
      <c r="DF49" s="169">
        <f>IF($AZ$13=10000000000,10000000000,IF('SOLAI T2D SPA'!$C$25&lt;=AG49,AG49,10000000000))</f>
        <v>10000000000</v>
      </c>
      <c r="DG49" s="170"/>
      <c r="DH49" s="169">
        <f>IF($AZ$13=10000000000,10000000000,IF('SOLAI T2D SPA'!$C$25&lt;=AI49,AI49,10000000000))</f>
        <v>10000000000</v>
      </c>
      <c r="DI49" s="170"/>
      <c r="DJ49"/>
      <c r="DK49"/>
      <c r="DL49"/>
      <c r="DM49"/>
      <c r="DN49"/>
      <c r="DO49"/>
    </row>
    <row r="50" spans="1:119" s="2" customFormat="1" ht="15" customHeight="1" x14ac:dyDescent="0.55000000000000004">
      <c r="A50" s="173">
        <v>4</v>
      </c>
      <c r="B50" s="173">
        <v>14</v>
      </c>
      <c r="C50" s="71">
        <v>4</v>
      </c>
      <c r="D50" s="6">
        <f t="shared" ref="D50" si="120">A50+B50+C50</f>
        <v>22</v>
      </c>
      <c r="E50" s="4">
        <f t="shared" ref="E50" si="121">(A50+C50)/100*2500+B50/100*0.4*2500/1.2</f>
        <v>316.66666666666669</v>
      </c>
      <c r="F50" s="4"/>
      <c r="G50" s="169">
        <v>976.01666666666677</v>
      </c>
      <c r="H50" s="170"/>
      <c r="I50" s="169">
        <v>1518.175</v>
      </c>
      <c r="J50" s="170"/>
      <c r="K50" s="169">
        <v>2173.5500000000002</v>
      </c>
      <c r="L50" s="170"/>
      <c r="M50" s="169">
        <v>2468.625</v>
      </c>
      <c r="N50" s="170"/>
      <c r="O50" s="169">
        <v>2995.125</v>
      </c>
      <c r="P50" s="170"/>
      <c r="Q50" s="169">
        <v>3631.1416666666669</v>
      </c>
      <c r="R50" s="170"/>
      <c r="S50" s="169">
        <v>4258.1083333333336</v>
      </c>
      <c r="T50" s="170"/>
      <c r="U50" s="169">
        <v>4989.7749999999996</v>
      </c>
      <c r="V50" s="170"/>
      <c r="W50" s="169">
        <v>5708.85</v>
      </c>
      <c r="X50" s="170"/>
      <c r="Y50" s="169">
        <v>6523.5083333333341</v>
      </c>
      <c r="Z50" s="170"/>
      <c r="AA50" s="169">
        <v>7323.95</v>
      </c>
      <c r="AB50" s="170"/>
      <c r="AC50" s="169">
        <v>8211.4166666666679</v>
      </c>
      <c r="AD50" s="170"/>
      <c r="AE50" s="169">
        <v>9079.4333333333343</v>
      </c>
      <c r="AF50" s="170"/>
      <c r="AG50" s="169">
        <v>10026.691666666668</v>
      </c>
      <c r="AH50" s="170"/>
      <c r="AI50" s="169">
        <v>10949.166666666668</v>
      </c>
      <c r="AJ50" s="170"/>
      <c r="AP50"/>
      <c r="AQ50"/>
      <c r="AR50" s="23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 s="173">
        <f t="shared" ref="BZ50" si="122">AV14</f>
        <v>10000000000</v>
      </c>
      <c r="CA50" s="173">
        <f t="shared" ref="CA50" si="123">AW14</f>
        <v>10000000000</v>
      </c>
      <c r="CB50" s="81">
        <f t="shared" si="118"/>
        <v>10000000000</v>
      </c>
      <c r="CC50" s="6">
        <f t="shared" ref="CC50" si="124">BZ50+CA50+CB50</f>
        <v>30000000000</v>
      </c>
      <c r="CD50" s="4">
        <f t="shared" ref="CD50" si="125">(BZ50+CB50)/100*2500+CA50/100*0.4*2500/1.2</f>
        <v>583333333333.33337</v>
      </c>
      <c r="CE50"/>
      <c r="CF50" s="169">
        <f>IF($AZ$14=10000000000,10000000000,IF('SOLAI T2D SPA'!$C$25&lt;=G50,G50,10000000000))</f>
        <v>10000000000</v>
      </c>
      <c r="CG50" s="170"/>
      <c r="CH50" s="169">
        <f>IF($AZ$14=10000000000,10000000000,IF('SOLAI T2D SPA'!$C$25&lt;=I50,I50,10000000000))</f>
        <v>10000000000</v>
      </c>
      <c r="CI50" s="170"/>
      <c r="CJ50" s="169">
        <f>IF($AZ$14=10000000000,10000000000,IF('SOLAI T2D SPA'!$C$25&lt;=K50,K50,10000000000))</f>
        <v>10000000000</v>
      </c>
      <c r="CK50" s="170"/>
      <c r="CL50" s="169">
        <f>IF($AZ$14=10000000000,10000000000,IF('SOLAI T2D SPA'!$C$25&lt;=M50,M50,10000000000))</f>
        <v>10000000000</v>
      </c>
      <c r="CM50" s="170"/>
      <c r="CN50" s="169">
        <f>IF($AZ$14=10000000000,10000000000,IF('SOLAI T2D SPA'!$C$25&lt;=O50,O50,10000000000))</f>
        <v>10000000000</v>
      </c>
      <c r="CO50" s="170"/>
      <c r="CP50" s="169">
        <f>IF($AZ$14=10000000000,10000000000,IF('SOLAI T2D SPA'!$C$25&lt;=Q50,Q50,10000000000))</f>
        <v>10000000000</v>
      </c>
      <c r="CQ50" s="170"/>
      <c r="CR50" s="169">
        <f>IF($AZ$14=10000000000,10000000000,IF('SOLAI T2D SPA'!$C$25&lt;=S50,S50,10000000000))</f>
        <v>10000000000</v>
      </c>
      <c r="CS50" s="170"/>
      <c r="CT50" s="169">
        <f>IF($AZ$14=10000000000,10000000000,IF('SOLAI T2D SPA'!$C$25&lt;=U50,U50,10000000000))</f>
        <v>10000000000</v>
      </c>
      <c r="CU50" s="170"/>
      <c r="CV50" s="169">
        <f>IF($AZ$14=10000000000,10000000000,IF('SOLAI T2D SPA'!$C$25&lt;=W50,W50,10000000000))</f>
        <v>10000000000</v>
      </c>
      <c r="CW50" s="170"/>
      <c r="CX50" s="169">
        <f>IF($AZ$14=10000000000,10000000000,IF('SOLAI T2D SPA'!$C$25&lt;=Y50,Y50,10000000000))</f>
        <v>10000000000</v>
      </c>
      <c r="CY50" s="170"/>
      <c r="CZ50" s="169">
        <f>IF($AZ$14=10000000000,10000000000,IF('SOLAI T2D SPA'!$C$25&lt;=AA50,AA50,10000000000))</f>
        <v>10000000000</v>
      </c>
      <c r="DA50" s="170"/>
      <c r="DB50" s="169">
        <f>IF($AZ$14=10000000000,10000000000,IF('SOLAI T2D SPA'!$C$25&lt;=AC50,AC50,10000000000))</f>
        <v>10000000000</v>
      </c>
      <c r="DC50" s="170"/>
      <c r="DD50" s="169">
        <f>IF($AZ$14=10000000000,10000000000,IF('SOLAI T2D SPA'!$C$25&lt;=AE50,AE50,10000000000))</f>
        <v>10000000000</v>
      </c>
      <c r="DE50" s="170"/>
      <c r="DF50" s="169">
        <f>IF($AZ$14=10000000000,10000000000,IF('SOLAI T2D SPA'!$C$25&lt;=AG50,AG50,10000000000))</f>
        <v>10000000000</v>
      </c>
      <c r="DG50" s="170"/>
      <c r="DH50" s="169">
        <f>IF($AZ$14=10000000000,10000000000,IF('SOLAI T2D SPA'!$C$25&lt;=AI50,AI50,10000000000))</f>
        <v>10000000000</v>
      </c>
      <c r="DI50" s="170"/>
      <c r="DJ50"/>
      <c r="DK50"/>
      <c r="DL50"/>
      <c r="DM50"/>
      <c r="DN50"/>
      <c r="DO50"/>
    </row>
    <row r="51" spans="1:119" s="2" customFormat="1" ht="15" customHeight="1" x14ac:dyDescent="0.55000000000000004">
      <c r="A51" s="174"/>
      <c r="B51" s="175"/>
      <c r="C51" s="71">
        <v>5</v>
      </c>
      <c r="D51" s="6">
        <f t="shared" ref="D51" si="126">A50+B50+C51</f>
        <v>23</v>
      </c>
      <c r="E51" s="4">
        <f t="shared" ref="E51" si="127">(A50+C51)/100*2500+B50/100*0.4*2500/1.2</f>
        <v>341.66666666666669</v>
      </c>
      <c r="F51" s="4"/>
      <c r="G51" s="169">
        <v>1025.0083333333334</v>
      </c>
      <c r="H51" s="170"/>
      <c r="I51" s="169">
        <v>1594.916666666667</v>
      </c>
      <c r="J51" s="170"/>
      <c r="K51" s="169">
        <v>2284.125</v>
      </c>
      <c r="L51" s="170"/>
      <c r="M51" s="169">
        <v>2594.7249999999999</v>
      </c>
      <c r="N51" s="170"/>
      <c r="O51" s="169">
        <v>3148.7833333333338</v>
      </c>
      <c r="P51" s="170"/>
      <c r="Q51" s="169">
        <v>3818.3</v>
      </c>
      <c r="R51" s="170"/>
      <c r="S51" s="169">
        <v>4479.8833333333341</v>
      </c>
      <c r="T51" s="170"/>
      <c r="U51" s="169">
        <v>5250.9</v>
      </c>
      <c r="V51" s="170"/>
      <c r="W51" s="169">
        <v>6009.6750000000002</v>
      </c>
      <c r="X51" s="170"/>
      <c r="Y51" s="169">
        <v>6871.7666666666673</v>
      </c>
      <c r="Z51" s="170"/>
      <c r="AA51" s="169">
        <v>7717.7250000000004</v>
      </c>
      <c r="AB51" s="170"/>
      <c r="AC51" s="169">
        <v>8658.0333333333328</v>
      </c>
      <c r="AD51" s="170"/>
      <c r="AE51" s="169">
        <v>9577.9</v>
      </c>
      <c r="AF51" s="170"/>
      <c r="AG51" s="169">
        <v>10583.691666666668</v>
      </c>
      <c r="AH51" s="170"/>
      <c r="AI51" s="169">
        <v>11563.458333333336</v>
      </c>
      <c r="AJ51" s="170"/>
      <c r="AP51"/>
      <c r="AQ51"/>
      <c r="AR51" s="23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 s="174"/>
      <c r="CA51" s="175"/>
      <c r="CB51" s="81">
        <f t="shared" si="118"/>
        <v>10000000000</v>
      </c>
      <c r="CC51" s="6">
        <f t="shared" ref="CC51" si="128">BZ50+CA50+CB51</f>
        <v>30000000000</v>
      </c>
      <c r="CD51" s="4">
        <f t="shared" ref="CD51" si="129">(BZ50+CB51)/100*2500+CA50/100*0.4*2500/1.2</f>
        <v>583333333333.33337</v>
      </c>
      <c r="CE51"/>
      <c r="CF51" s="169">
        <f>IF($AZ$15=10000000000,10000000000,IF('SOLAI T2D SPA'!$C$25&lt;=G51,G51,10000000000))</f>
        <v>10000000000</v>
      </c>
      <c r="CG51" s="170"/>
      <c r="CH51" s="169">
        <f>IF($AZ$15=10000000000,10000000000,IF('SOLAI T2D SPA'!$C$25&lt;=I51,I51,10000000000))</f>
        <v>10000000000</v>
      </c>
      <c r="CI51" s="170"/>
      <c r="CJ51" s="169">
        <f>IF($AZ$15=10000000000,10000000000,IF('SOLAI T2D SPA'!$C$25&lt;=K51,K51,10000000000))</f>
        <v>10000000000</v>
      </c>
      <c r="CK51" s="170"/>
      <c r="CL51" s="169">
        <f>IF($AZ$15=10000000000,10000000000,IF('SOLAI T2D SPA'!$C$25&lt;=M51,M51,10000000000))</f>
        <v>10000000000</v>
      </c>
      <c r="CM51" s="170"/>
      <c r="CN51" s="169">
        <f>IF($AZ$15=10000000000,10000000000,IF('SOLAI T2D SPA'!$C$25&lt;=O51,O51,10000000000))</f>
        <v>10000000000</v>
      </c>
      <c r="CO51" s="170"/>
      <c r="CP51" s="169">
        <f>IF($AZ$15=10000000000,10000000000,IF('SOLAI T2D SPA'!$C$25&lt;=Q51,Q51,10000000000))</f>
        <v>10000000000</v>
      </c>
      <c r="CQ51" s="170"/>
      <c r="CR51" s="169">
        <f>IF($AZ$15=10000000000,10000000000,IF('SOLAI T2D SPA'!$C$25&lt;=S51,S51,10000000000))</f>
        <v>10000000000</v>
      </c>
      <c r="CS51" s="170"/>
      <c r="CT51" s="169">
        <f>IF($AZ$15=10000000000,10000000000,IF('SOLAI T2D SPA'!$C$25&lt;=U51,U51,10000000000))</f>
        <v>10000000000</v>
      </c>
      <c r="CU51" s="170"/>
      <c r="CV51" s="169">
        <f>IF($AZ$15=10000000000,10000000000,IF('SOLAI T2D SPA'!$C$25&lt;=W51,W51,10000000000))</f>
        <v>10000000000</v>
      </c>
      <c r="CW51" s="170"/>
      <c r="CX51" s="169">
        <f>IF($AZ$15=10000000000,10000000000,IF('SOLAI T2D SPA'!$C$25&lt;=Y51,Y51,10000000000))</f>
        <v>10000000000</v>
      </c>
      <c r="CY51" s="170"/>
      <c r="CZ51" s="169">
        <f>IF($AZ$15=10000000000,10000000000,IF('SOLAI T2D SPA'!$C$25&lt;=AA51,AA51,10000000000))</f>
        <v>10000000000</v>
      </c>
      <c r="DA51" s="170"/>
      <c r="DB51" s="169">
        <f>IF($AZ$15=10000000000,10000000000,IF('SOLAI T2D SPA'!$C$25&lt;=AC51,AC51,10000000000))</f>
        <v>10000000000</v>
      </c>
      <c r="DC51" s="170"/>
      <c r="DD51" s="169">
        <f>IF($AZ$15=10000000000,10000000000,IF('SOLAI T2D SPA'!$C$25&lt;=AE51,AE51,10000000000))</f>
        <v>10000000000</v>
      </c>
      <c r="DE51" s="170"/>
      <c r="DF51" s="169">
        <f>IF($AZ$15=10000000000,10000000000,IF('SOLAI T2D SPA'!$C$25&lt;=AG51,AG51,10000000000))</f>
        <v>10000000000</v>
      </c>
      <c r="DG51" s="170"/>
      <c r="DH51" s="169">
        <f>IF($AZ$15=10000000000,10000000000,IF('SOLAI T2D SPA'!$C$25&lt;=AI51,AI51,10000000000))</f>
        <v>10000000000</v>
      </c>
      <c r="DI51" s="170"/>
      <c r="DJ51"/>
      <c r="DK51"/>
      <c r="DL51"/>
      <c r="DM51"/>
      <c r="DN51"/>
      <c r="DO51"/>
    </row>
    <row r="52" spans="1:119" s="2" customFormat="1" ht="15" customHeight="1" x14ac:dyDescent="0.55000000000000004">
      <c r="A52" s="173">
        <v>5</v>
      </c>
      <c r="B52" s="175"/>
      <c r="C52" s="71">
        <v>4</v>
      </c>
      <c r="D52" s="6">
        <f t="shared" ref="D52" si="130">A52+B50+C52</f>
        <v>23</v>
      </c>
      <c r="E52" s="4">
        <f t="shared" ref="E52" si="131">(A52+C52)/100*2500+B50/100*0.4*2500/1.2</f>
        <v>341.66666666666669</v>
      </c>
      <c r="F52" s="4"/>
      <c r="G52" s="169">
        <v>1025.0083333333334</v>
      </c>
      <c r="H52" s="170"/>
      <c r="I52" s="169">
        <v>1594.916666666667</v>
      </c>
      <c r="J52" s="170"/>
      <c r="K52" s="169">
        <v>2284.125</v>
      </c>
      <c r="L52" s="170"/>
      <c r="M52" s="169">
        <v>2594.7249999999999</v>
      </c>
      <c r="N52" s="170"/>
      <c r="O52" s="169">
        <v>3148.7833333333338</v>
      </c>
      <c r="P52" s="170"/>
      <c r="Q52" s="169">
        <v>3818.3</v>
      </c>
      <c r="R52" s="170"/>
      <c r="S52" s="169">
        <v>4479.8833333333341</v>
      </c>
      <c r="T52" s="170"/>
      <c r="U52" s="169">
        <v>5250.9</v>
      </c>
      <c r="V52" s="170"/>
      <c r="W52" s="169">
        <v>6009.6750000000002</v>
      </c>
      <c r="X52" s="170"/>
      <c r="Y52" s="169">
        <v>6871.7666666666673</v>
      </c>
      <c r="Z52" s="170"/>
      <c r="AA52" s="169">
        <v>7717.7250000000004</v>
      </c>
      <c r="AB52" s="170"/>
      <c r="AC52" s="169">
        <v>8658.0333333333328</v>
      </c>
      <c r="AD52" s="170"/>
      <c r="AE52" s="169">
        <v>9577.9</v>
      </c>
      <c r="AF52" s="170"/>
      <c r="AG52" s="169">
        <v>10583.691666666668</v>
      </c>
      <c r="AH52" s="170"/>
      <c r="AI52" s="169">
        <v>11563.458333333336</v>
      </c>
      <c r="AJ52" s="170"/>
      <c r="AP52"/>
      <c r="AQ52"/>
      <c r="AR52" s="23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 s="173">
        <f t="shared" ref="BZ52" si="132">AV16</f>
        <v>10000000000</v>
      </c>
      <c r="CA52" s="175"/>
      <c r="CB52" s="81">
        <f t="shared" si="118"/>
        <v>10000000000</v>
      </c>
      <c r="CC52" s="6">
        <f t="shared" ref="CC52" si="133">BZ52+CA50+CB52</f>
        <v>30000000000</v>
      </c>
      <c r="CD52" s="4">
        <f t="shared" ref="CD52" si="134">(BZ52+CB52)/100*2500+CA50/100*0.4*2500/1.2</f>
        <v>583333333333.33337</v>
      </c>
      <c r="CE52"/>
      <c r="CF52" s="169">
        <f>IF($AZ$16=10000000000,10000000000,IF('SOLAI T2D SPA'!$C$25&lt;=G52,G52,10000000000))</f>
        <v>10000000000</v>
      </c>
      <c r="CG52" s="170"/>
      <c r="CH52" s="169">
        <f>IF($AZ$16=10000000000,10000000000,IF('SOLAI T2D SPA'!$C$25&lt;=I52,I52,10000000000))</f>
        <v>10000000000</v>
      </c>
      <c r="CI52" s="170"/>
      <c r="CJ52" s="169">
        <f>IF($AZ$16=10000000000,10000000000,IF('SOLAI T2D SPA'!$C$25&lt;=K52,K52,10000000000))</f>
        <v>10000000000</v>
      </c>
      <c r="CK52" s="170"/>
      <c r="CL52" s="169">
        <f>IF($AZ$16=10000000000,10000000000,IF('SOLAI T2D SPA'!$C$25&lt;=M52,M52,10000000000))</f>
        <v>10000000000</v>
      </c>
      <c r="CM52" s="170"/>
      <c r="CN52" s="169">
        <f>IF($AZ$16=10000000000,10000000000,IF('SOLAI T2D SPA'!$C$25&lt;=O52,O52,10000000000))</f>
        <v>10000000000</v>
      </c>
      <c r="CO52" s="170"/>
      <c r="CP52" s="169">
        <f>IF($AZ$16=10000000000,10000000000,IF('SOLAI T2D SPA'!$C$25&lt;=Q52,Q52,10000000000))</f>
        <v>10000000000</v>
      </c>
      <c r="CQ52" s="170"/>
      <c r="CR52" s="169">
        <f>IF($AZ$16=10000000000,10000000000,IF('SOLAI T2D SPA'!$C$25&lt;=S52,S52,10000000000))</f>
        <v>10000000000</v>
      </c>
      <c r="CS52" s="170"/>
      <c r="CT52" s="169">
        <f>IF($AZ$16=10000000000,10000000000,IF('SOLAI T2D SPA'!$C$25&lt;=U52,U52,10000000000))</f>
        <v>10000000000</v>
      </c>
      <c r="CU52" s="170"/>
      <c r="CV52" s="169">
        <f>IF($AZ$16=10000000000,10000000000,IF('SOLAI T2D SPA'!$C$25&lt;=W52,W52,10000000000))</f>
        <v>10000000000</v>
      </c>
      <c r="CW52" s="170"/>
      <c r="CX52" s="169">
        <f>IF($AZ$16=10000000000,10000000000,IF('SOLAI T2D SPA'!$C$25&lt;=Y52,Y52,10000000000))</f>
        <v>10000000000</v>
      </c>
      <c r="CY52" s="170"/>
      <c r="CZ52" s="169">
        <f>IF($AZ$16=10000000000,10000000000,IF('SOLAI T2D SPA'!$C$25&lt;=AA52,AA52,10000000000))</f>
        <v>10000000000</v>
      </c>
      <c r="DA52" s="170"/>
      <c r="DB52" s="169">
        <f>IF($AZ$16=10000000000,10000000000,IF('SOLAI T2D SPA'!$C$25&lt;=AC52,AC52,10000000000))</f>
        <v>10000000000</v>
      </c>
      <c r="DC52" s="170"/>
      <c r="DD52" s="169">
        <f>IF($AZ$16=10000000000,10000000000,IF('SOLAI T2D SPA'!$C$25&lt;=AE52,AE52,10000000000))</f>
        <v>10000000000</v>
      </c>
      <c r="DE52" s="170"/>
      <c r="DF52" s="169">
        <f>IF($AZ$16=10000000000,10000000000,IF('SOLAI T2D SPA'!$C$25&lt;=AG52,AG52,10000000000))</f>
        <v>10000000000</v>
      </c>
      <c r="DG52" s="170"/>
      <c r="DH52" s="169">
        <f>IF($AZ$16=10000000000,10000000000,IF('SOLAI T2D SPA'!$C$25&lt;=AI52,AI52,10000000000))</f>
        <v>10000000000</v>
      </c>
      <c r="DI52" s="170"/>
      <c r="DJ52"/>
      <c r="DK52"/>
      <c r="DL52"/>
      <c r="DM52"/>
      <c r="DN52"/>
      <c r="DO52"/>
    </row>
    <row r="53" spans="1:119" s="2" customFormat="1" ht="15" customHeight="1" x14ac:dyDescent="0.55000000000000004">
      <c r="A53" s="174"/>
      <c r="B53" s="174"/>
      <c r="C53" s="71">
        <v>5</v>
      </c>
      <c r="D53" s="6">
        <f t="shared" ref="D53" si="135">A52+B50+C53</f>
        <v>24</v>
      </c>
      <c r="E53" s="4">
        <f t="shared" ref="E53" si="136">(A52+C53)/100*2500+B50/100*0.4*2500/1.2</f>
        <v>366.66666666666669</v>
      </c>
      <c r="F53" s="4"/>
      <c r="G53" s="169">
        <v>1074.0250000000001</v>
      </c>
      <c r="H53" s="170"/>
      <c r="I53" s="169">
        <v>1671.65</v>
      </c>
      <c r="J53" s="170"/>
      <c r="K53" s="169">
        <v>2394.4583333333335</v>
      </c>
      <c r="L53" s="170"/>
      <c r="M53" s="169">
        <v>2720.4250000000002</v>
      </c>
      <c r="N53" s="170"/>
      <c r="O53" s="169">
        <v>3302.3333333333339</v>
      </c>
      <c r="P53" s="170"/>
      <c r="Q53" s="169">
        <v>4005.7583333333337</v>
      </c>
      <c r="R53" s="170"/>
      <c r="S53" s="169">
        <v>4700.8833333333341</v>
      </c>
      <c r="T53" s="170"/>
      <c r="U53" s="169">
        <v>5511.6916666666675</v>
      </c>
      <c r="V53" s="170"/>
      <c r="W53" s="169">
        <v>6310.95</v>
      </c>
      <c r="X53" s="170"/>
      <c r="Y53" s="169">
        <v>7218.7583333333341</v>
      </c>
      <c r="Z53" s="170"/>
      <c r="AA53" s="169">
        <v>8111.1166666666677</v>
      </c>
      <c r="AB53" s="170"/>
      <c r="AC53" s="169">
        <v>9103.6333333333332</v>
      </c>
      <c r="AD53" s="170"/>
      <c r="AE53" s="169">
        <v>10075.65</v>
      </c>
      <c r="AF53" s="170"/>
      <c r="AG53" s="169">
        <v>11139.15</v>
      </c>
      <c r="AH53" s="170"/>
      <c r="AI53" s="169">
        <v>12177.883333333335</v>
      </c>
      <c r="AJ53" s="170"/>
      <c r="AP53"/>
      <c r="AQ53"/>
      <c r="AR53" s="2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 s="174"/>
      <c r="CA53" s="174"/>
      <c r="CB53" s="81">
        <f t="shared" si="118"/>
        <v>10000000000</v>
      </c>
      <c r="CC53" s="6">
        <f t="shared" ref="CC53" si="137">BZ52+CA50+CB53</f>
        <v>30000000000</v>
      </c>
      <c r="CD53" s="4">
        <f t="shared" ref="CD53" si="138">(BZ52+CB53)/100*2500+CA50/100*0.4*2500/1.2</f>
        <v>583333333333.33337</v>
      </c>
      <c r="CE53"/>
      <c r="CF53" s="169">
        <f>IF($AZ$17=10000000000,10000000000,IF('SOLAI T2D SPA'!$C$25&lt;=G53,G53,10000000000))</f>
        <v>10000000000</v>
      </c>
      <c r="CG53" s="170"/>
      <c r="CH53" s="169">
        <f>IF($AZ$17=10000000000,10000000000,IF('SOLAI T2D SPA'!$C$25&lt;=I53,I53,10000000000))</f>
        <v>10000000000</v>
      </c>
      <c r="CI53" s="170"/>
      <c r="CJ53" s="169">
        <f>IF($AZ$17=10000000000,10000000000,IF('SOLAI T2D SPA'!$C$25&lt;=K53,K53,10000000000))</f>
        <v>10000000000</v>
      </c>
      <c r="CK53" s="170"/>
      <c r="CL53" s="169">
        <f>IF($AZ$17=10000000000,10000000000,IF('SOLAI T2D SPA'!$C$25&lt;=M53,M53,10000000000))</f>
        <v>10000000000</v>
      </c>
      <c r="CM53" s="170"/>
      <c r="CN53" s="169">
        <f>IF($AZ$17=10000000000,10000000000,IF('SOLAI T2D SPA'!$C$25&lt;=O53,O53,10000000000))</f>
        <v>10000000000</v>
      </c>
      <c r="CO53" s="170"/>
      <c r="CP53" s="169">
        <f>IF($AZ$17=10000000000,10000000000,IF('SOLAI T2D SPA'!$C$25&lt;=Q53,Q53,10000000000))</f>
        <v>10000000000</v>
      </c>
      <c r="CQ53" s="170"/>
      <c r="CR53" s="169">
        <f>IF($AZ$17=10000000000,10000000000,IF('SOLAI T2D SPA'!$C$25&lt;=S53,S53,10000000000))</f>
        <v>10000000000</v>
      </c>
      <c r="CS53" s="170"/>
      <c r="CT53" s="169">
        <f>IF($AZ$17=10000000000,10000000000,IF('SOLAI T2D SPA'!$C$25&lt;=U53,U53,10000000000))</f>
        <v>10000000000</v>
      </c>
      <c r="CU53" s="170"/>
      <c r="CV53" s="169">
        <f>IF($AZ$17=10000000000,10000000000,IF('SOLAI T2D SPA'!$C$25&lt;=W53,W53,10000000000))</f>
        <v>10000000000</v>
      </c>
      <c r="CW53" s="170"/>
      <c r="CX53" s="169">
        <f>IF($AZ$17=10000000000,10000000000,IF('SOLAI T2D SPA'!$C$25&lt;=Y53,Y53,10000000000))</f>
        <v>10000000000</v>
      </c>
      <c r="CY53" s="170"/>
      <c r="CZ53" s="169">
        <f>IF($AZ$17=10000000000,10000000000,IF('SOLAI T2D SPA'!$C$25&lt;=AA53,AA53,10000000000))</f>
        <v>10000000000</v>
      </c>
      <c r="DA53" s="170"/>
      <c r="DB53" s="169">
        <f>IF($AZ$17=10000000000,10000000000,IF('SOLAI T2D SPA'!$C$25&lt;=AC53,AC53,10000000000))</f>
        <v>10000000000</v>
      </c>
      <c r="DC53" s="170"/>
      <c r="DD53" s="169">
        <f>IF($AZ$17=10000000000,10000000000,IF('SOLAI T2D SPA'!$C$25&lt;=AE53,AE53,10000000000))</f>
        <v>10000000000</v>
      </c>
      <c r="DE53" s="170"/>
      <c r="DF53" s="169">
        <f>IF($AZ$17=10000000000,10000000000,IF('SOLAI T2D SPA'!$C$25&lt;=AG53,AG53,10000000000))</f>
        <v>10000000000</v>
      </c>
      <c r="DG53" s="170"/>
      <c r="DH53" s="169">
        <f>IF($AZ$17=10000000000,10000000000,IF('SOLAI T2D SPA'!$C$25&lt;=AI53,AI53,10000000000))</f>
        <v>10000000000</v>
      </c>
      <c r="DI53" s="170"/>
      <c r="DJ53"/>
      <c r="DK53"/>
      <c r="DL53"/>
      <c r="DM53"/>
      <c r="DN53"/>
      <c r="DO53"/>
    </row>
    <row r="54" spans="1:119" s="2" customFormat="1" ht="15" customHeight="1" x14ac:dyDescent="0.55000000000000004">
      <c r="A54" s="173">
        <v>4</v>
      </c>
      <c r="B54" s="173">
        <v>16</v>
      </c>
      <c r="C54" s="71">
        <v>4</v>
      </c>
      <c r="D54" s="6">
        <f t="shared" ref="D54" si="139">A54+B54+C54</f>
        <v>24</v>
      </c>
      <c r="E54" s="4">
        <f t="shared" ref="E54" si="140">(A54+C54)/100*2500+B54/100*0.4*2500/1.2</f>
        <v>333.33333333333337</v>
      </c>
      <c r="F54" s="4"/>
      <c r="G54" s="169">
        <v>1074.0250000000001</v>
      </c>
      <c r="H54" s="170"/>
      <c r="I54" s="169">
        <v>1671.65</v>
      </c>
      <c r="J54" s="170"/>
      <c r="K54" s="169">
        <v>2394.4583333333335</v>
      </c>
      <c r="L54" s="170"/>
      <c r="M54" s="169">
        <v>2720.4250000000002</v>
      </c>
      <c r="N54" s="170"/>
      <c r="O54" s="169">
        <v>3302.3333333333339</v>
      </c>
      <c r="P54" s="170"/>
      <c r="Q54" s="169">
        <v>4005.7583333333337</v>
      </c>
      <c r="R54" s="170"/>
      <c r="S54" s="169">
        <v>4700.8833333333341</v>
      </c>
      <c r="T54" s="170"/>
      <c r="U54" s="169">
        <v>5511.6916666666675</v>
      </c>
      <c r="V54" s="170"/>
      <c r="W54" s="169">
        <v>6310.95</v>
      </c>
      <c r="X54" s="170"/>
      <c r="Y54" s="169">
        <v>7218.7583333333341</v>
      </c>
      <c r="Z54" s="170"/>
      <c r="AA54" s="169">
        <v>8111.1166666666677</v>
      </c>
      <c r="AB54" s="170"/>
      <c r="AC54" s="169">
        <v>9103.6333333333332</v>
      </c>
      <c r="AD54" s="170"/>
      <c r="AE54" s="169">
        <v>10075.65</v>
      </c>
      <c r="AF54" s="170"/>
      <c r="AG54" s="169">
        <v>11139.15</v>
      </c>
      <c r="AH54" s="170"/>
      <c r="AI54" s="169">
        <v>12177.883333333335</v>
      </c>
      <c r="AJ54" s="170"/>
      <c r="AP54"/>
      <c r="AQ54"/>
      <c r="AR54" s="23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 s="173">
        <f t="shared" ref="BZ54" si="141">AV18</f>
        <v>10000000000</v>
      </c>
      <c r="CA54" s="173">
        <f t="shared" ref="CA54" si="142">AW18</f>
        <v>10000000000</v>
      </c>
      <c r="CB54" s="81">
        <f t="shared" si="118"/>
        <v>10000000000</v>
      </c>
      <c r="CC54" s="6">
        <f t="shared" ref="CC54" si="143">BZ54+CA54+CB54</f>
        <v>30000000000</v>
      </c>
      <c r="CD54" s="4">
        <f t="shared" ref="CD54" si="144">(BZ54+CB54)/100*2500+CA54/100*0.4*2500/1.2</f>
        <v>583333333333.33337</v>
      </c>
      <c r="CE54"/>
      <c r="CF54" s="169">
        <f>IF($AZ$18=10000000000,10000000000,IF('SOLAI T2D SPA'!$C$25&lt;=G54,G54,10000000000))</f>
        <v>10000000000</v>
      </c>
      <c r="CG54" s="170"/>
      <c r="CH54" s="169">
        <f>IF($AZ$18=10000000000,10000000000,IF('SOLAI T2D SPA'!$C$25&lt;=I54,I54,10000000000))</f>
        <v>10000000000</v>
      </c>
      <c r="CI54" s="170"/>
      <c r="CJ54" s="169">
        <f>IF($AZ$18=10000000000,10000000000,IF('SOLAI T2D SPA'!$C$25&lt;=K54,K54,10000000000))</f>
        <v>10000000000</v>
      </c>
      <c r="CK54" s="170"/>
      <c r="CL54" s="169">
        <f>IF($AZ$18=10000000000,10000000000,IF('SOLAI T2D SPA'!$C$25&lt;=M54,M54,10000000000))</f>
        <v>10000000000</v>
      </c>
      <c r="CM54" s="170"/>
      <c r="CN54" s="169">
        <f>IF($AZ$18=10000000000,10000000000,IF('SOLAI T2D SPA'!$C$25&lt;=O54,O54,10000000000))</f>
        <v>10000000000</v>
      </c>
      <c r="CO54" s="170"/>
      <c r="CP54" s="169">
        <f>IF($AZ$18=10000000000,10000000000,IF('SOLAI T2D SPA'!$C$25&lt;=Q54,Q54,10000000000))</f>
        <v>10000000000</v>
      </c>
      <c r="CQ54" s="170"/>
      <c r="CR54" s="169">
        <f>IF($AZ$18=10000000000,10000000000,IF('SOLAI T2D SPA'!$C$25&lt;=S54,S54,10000000000))</f>
        <v>10000000000</v>
      </c>
      <c r="CS54" s="170"/>
      <c r="CT54" s="169">
        <f>IF($AZ$18=10000000000,10000000000,IF('SOLAI T2D SPA'!$C$25&lt;=U54,U54,10000000000))</f>
        <v>10000000000</v>
      </c>
      <c r="CU54" s="170"/>
      <c r="CV54" s="169">
        <f>IF($AZ$18=10000000000,10000000000,IF('SOLAI T2D SPA'!$C$25&lt;=W54,W54,10000000000))</f>
        <v>10000000000</v>
      </c>
      <c r="CW54" s="170"/>
      <c r="CX54" s="169">
        <f>IF($AZ$18=10000000000,10000000000,IF('SOLAI T2D SPA'!$C$25&lt;=Y54,Y54,10000000000))</f>
        <v>10000000000</v>
      </c>
      <c r="CY54" s="170"/>
      <c r="CZ54" s="169">
        <f>IF($AZ$18=10000000000,10000000000,IF('SOLAI T2D SPA'!$C$25&lt;=AA54,AA54,10000000000))</f>
        <v>10000000000</v>
      </c>
      <c r="DA54" s="170"/>
      <c r="DB54" s="169">
        <f>IF($AZ$18=10000000000,10000000000,IF('SOLAI T2D SPA'!$C$25&lt;=AC54,AC54,10000000000))</f>
        <v>10000000000</v>
      </c>
      <c r="DC54" s="170"/>
      <c r="DD54" s="169">
        <f>IF($AZ$18=10000000000,10000000000,IF('SOLAI T2D SPA'!$C$25&lt;=AE54,AE54,10000000000))</f>
        <v>10000000000</v>
      </c>
      <c r="DE54" s="170"/>
      <c r="DF54" s="169">
        <f>IF($AZ$18=10000000000,10000000000,IF('SOLAI T2D SPA'!$C$25&lt;=AG54,AG54,10000000000))</f>
        <v>10000000000</v>
      </c>
      <c r="DG54" s="170"/>
      <c r="DH54" s="169">
        <f>IF($AZ$18=10000000000,10000000000,IF('SOLAI T2D SPA'!$C$25&lt;=AI54,AI54,10000000000))</f>
        <v>10000000000</v>
      </c>
      <c r="DI54" s="170"/>
      <c r="DJ54"/>
      <c r="DK54"/>
      <c r="DL54"/>
      <c r="DM54"/>
      <c r="DN54"/>
      <c r="DO54"/>
    </row>
    <row r="55" spans="1:119" s="2" customFormat="1" ht="15" customHeight="1" x14ac:dyDescent="0.55000000000000004">
      <c r="A55" s="174"/>
      <c r="B55" s="175"/>
      <c r="C55" s="71">
        <v>5</v>
      </c>
      <c r="D55" s="6">
        <f t="shared" ref="D55" si="145">A54+B54+C55</f>
        <v>25</v>
      </c>
      <c r="E55" s="4">
        <f t="shared" ref="E55" si="146">(A54+C55)/100*2500+B54/100*0.4*2500/1.2</f>
        <v>358.33333333333337</v>
      </c>
      <c r="F55" s="4"/>
      <c r="G55" s="169">
        <v>1123.0916666666667</v>
      </c>
      <c r="H55" s="170"/>
      <c r="I55" s="169">
        <v>1748.2583333333334</v>
      </c>
      <c r="J55" s="170"/>
      <c r="K55" s="169">
        <v>2504.9833333333336</v>
      </c>
      <c r="L55" s="170"/>
      <c r="M55" s="169">
        <v>2846.3833333333337</v>
      </c>
      <c r="N55" s="170"/>
      <c r="O55" s="169">
        <v>3456.1750000000002</v>
      </c>
      <c r="P55" s="170"/>
      <c r="Q55" s="169">
        <v>4193.3</v>
      </c>
      <c r="R55" s="170"/>
      <c r="S55" s="169">
        <v>4922.541666666667</v>
      </c>
      <c r="T55" s="170"/>
      <c r="U55" s="169">
        <v>5772.9</v>
      </c>
      <c r="V55" s="170"/>
      <c r="W55" s="169">
        <v>6612.2333333333336</v>
      </c>
      <c r="X55" s="170"/>
      <c r="Y55" s="169">
        <v>7565.9583333333339</v>
      </c>
      <c r="Z55" s="170"/>
      <c r="AA55" s="169">
        <v>8504.1749999999993</v>
      </c>
      <c r="AB55" s="170"/>
      <c r="AC55" s="169">
        <v>9549.1833333333343</v>
      </c>
      <c r="AD55" s="170"/>
      <c r="AE55" s="169">
        <v>10573.725</v>
      </c>
      <c r="AF55" s="170"/>
      <c r="AG55" s="169">
        <v>11695.5</v>
      </c>
      <c r="AH55" s="170"/>
      <c r="AI55" s="169">
        <v>12792.441666666668</v>
      </c>
      <c r="AJ55" s="170"/>
      <c r="AP55"/>
      <c r="AQ55"/>
      <c r="AR55" s="23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 s="174"/>
      <c r="CA55" s="175"/>
      <c r="CB55" s="81">
        <f t="shared" si="118"/>
        <v>10000000000</v>
      </c>
      <c r="CC55" s="6">
        <f t="shared" ref="CC55" si="147">BZ54+CA54+CB55</f>
        <v>30000000000</v>
      </c>
      <c r="CD55" s="4">
        <f t="shared" ref="CD55" si="148">(BZ54+CB55)/100*2500+CA54/100*0.4*2500/1.2</f>
        <v>583333333333.33337</v>
      </c>
      <c r="CE55"/>
      <c r="CF55" s="169">
        <f>IF($AZ$19=10000000000,10000000000,IF('SOLAI T2D SPA'!$C$25&lt;=G55,G55,10000000000))</f>
        <v>10000000000</v>
      </c>
      <c r="CG55" s="170"/>
      <c r="CH55" s="169">
        <f>IF($AZ$19=10000000000,10000000000,IF('SOLAI T2D SPA'!$C$25&lt;=I55,I55,10000000000))</f>
        <v>10000000000</v>
      </c>
      <c r="CI55" s="170"/>
      <c r="CJ55" s="169">
        <f>IF($AZ$19=10000000000,10000000000,IF('SOLAI T2D SPA'!$C$25&lt;=K55,K55,10000000000))</f>
        <v>10000000000</v>
      </c>
      <c r="CK55" s="170"/>
      <c r="CL55" s="169">
        <f>IF($AZ$19=10000000000,10000000000,IF('SOLAI T2D SPA'!$C$25&lt;=M55,M55,10000000000))</f>
        <v>10000000000</v>
      </c>
      <c r="CM55" s="170"/>
      <c r="CN55" s="169">
        <f>IF($AZ$19=10000000000,10000000000,IF('SOLAI T2D SPA'!$C$25&lt;=O55,O55,10000000000))</f>
        <v>10000000000</v>
      </c>
      <c r="CO55" s="170"/>
      <c r="CP55" s="169">
        <f>IF($AZ$19=10000000000,10000000000,IF('SOLAI T2D SPA'!$C$25&lt;=Q55,Q55,10000000000))</f>
        <v>10000000000</v>
      </c>
      <c r="CQ55" s="170"/>
      <c r="CR55" s="169">
        <f>IF($AZ$19=10000000000,10000000000,IF('SOLAI T2D SPA'!$C$25&lt;=S55,S55,10000000000))</f>
        <v>10000000000</v>
      </c>
      <c r="CS55" s="170"/>
      <c r="CT55" s="169">
        <f>IF($AZ$19=10000000000,10000000000,IF('SOLAI T2D SPA'!$C$25&lt;=U55,U55,10000000000))</f>
        <v>10000000000</v>
      </c>
      <c r="CU55" s="170"/>
      <c r="CV55" s="169">
        <f>IF($AZ$19=10000000000,10000000000,IF('SOLAI T2D SPA'!$C$25&lt;=W55,W55,10000000000))</f>
        <v>10000000000</v>
      </c>
      <c r="CW55" s="170"/>
      <c r="CX55" s="169">
        <f>IF($AZ$19=10000000000,10000000000,IF('SOLAI T2D SPA'!$C$25&lt;=Y55,Y55,10000000000))</f>
        <v>10000000000</v>
      </c>
      <c r="CY55" s="170"/>
      <c r="CZ55" s="169">
        <f>IF($AZ$19=10000000000,10000000000,IF('SOLAI T2D SPA'!$C$25&lt;=AA55,AA55,10000000000))</f>
        <v>10000000000</v>
      </c>
      <c r="DA55" s="170"/>
      <c r="DB55" s="169">
        <f>IF($AZ$19=10000000000,10000000000,IF('SOLAI T2D SPA'!$C$25&lt;=AC55,AC55,10000000000))</f>
        <v>10000000000</v>
      </c>
      <c r="DC55" s="170"/>
      <c r="DD55" s="169">
        <f>IF($AZ$19=10000000000,10000000000,IF('SOLAI T2D SPA'!$C$25&lt;=AE55,AE55,10000000000))</f>
        <v>10000000000</v>
      </c>
      <c r="DE55" s="170"/>
      <c r="DF55" s="169">
        <f>IF($AZ$19=10000000000,10000000000,IF('SOLAI T2D SPA'!$C$25&lt;=AG55,AG55,10000000000))</f>
        <v>10000000000</v>
      </c>
      <c r="DG55" s="170"/>
      <c r="DH55" s="169">
        <f>IF($AZ$19=10000000000,10000000000,IF('SOLAI T2D SPA'!$C$25&lt;=AI55,AI55,10000000000))</f>
        <v>10000000000</v>
      </c>
      <c r="DI55" s="170"/>
      <c r="DJ55"/>
      <c r="DK55"/>
      <c r="DL55"/>
      <c r="DM55"/>
      <c r="DN55"/>
      <c r="DO55"/>
    </row>
    <row r="56" spans="1:119" s="2" customFormat="1" ht="15" customHeight="1" x14ac:dyDescent="0.55000000000000004">
      <c r="A56" s="173">
        <v>5</v>
      </c>
      <c r="B56" s="175"/>
      <c r="C56" s="71">
        <v>4</v>
      </c>
      <c r="D56" s="6">
        <f t="shared" ref="D56" si="149">A56+B54+C56</f>
        <v>25</v>
      </c>
      <c r="E56" s="4">
        <f t="shared" ref="E56" si="150">(A56+C56)/100*2500+B54/100*0.4*2500/1.2</f>
        <v>358.33333333333337</v>
      </c>
      <c r="F56" s="4"/>
      <c r="G56" s="169">
        <v>1123.0916666666667</v>
      </c>
      <c r="H56" s="170"/>
      <c r="I56" s="169">
        <v>1748.2583333333334</v>
      </c>
      <c r="J56" s="170"/>
      <c r="K56" s="169">
        <v>2504.9833333333336</v>
      </c>
      <c r="L56" s="170"/>
      <c r="M56" s="169">
        <v>2846.3833333333337</v>
      </c>
      <c r="N56" s="170"/>
      <c r="O56" s="169">
        <v>3456.1750000000002</v>
      </c>
      <c r="P56" s="170"/>
      <c r="Q56" s="169">
        <v>4193.3</v>
      </c>
      <c r="R56" s="170"/>
      <c r="S56" s="169">
        <v>4922.541666666667</v>
      </c>
      <c r="T56" s="170"/>
      <c r="U56" s="169">
        <v>5772.9</v>
      </c>
      <c r="V56" s="170"/>
      <c r="W56" s="169">
        <v>6612.2333333333336</v>
      </c>
      <c r="X56" s="170"/>
      <c r="Y56" s="169">
        <v>7565.9583333333339</v>
      </c>
      <c r="Z56" s="170"/>
      <c r="AA56" s="169">
        <v>8504.1749999999993</v>
      </c>
      <c r="AB56" s="170"/>
      <c r="AC56" s="169">
        <v>9549.1833333333343</v>
      </c>
      <c r="AD56" s="170"/>
      <c r="AE56" s="169">
        <v>10573.725</v>
      </c>
      <c r="AF56" s="170"/>
      <c r="AG56" s="169">
        <v>11695.5</v>
      </c>
      <c r="AH56" s="170"/>
      <c r="AI56" s="169">
        <v>12792.441666666668</v>
      </c>
      <c r="AJ56" s="170"/>
      <c r="AP56"/>
      <c r="AQ56"/>
      <c r="AR56" s="23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 s="173">
        <f t="shared" ref="BZ56" si="151">AV20</f>
        <v>10000000000</v>
      </c>
      <c r="CA56" s="175"/>
      <c r="CB56" s="81">
        <f t="shared" si="118"/>
        <v>10000000000</v>
      </c>
      <c r="CC56" s="6">
        <f t="shared" ref="CC56" si="152">BZ56+CA54+CB56</f>
        <v>30000000000</v>
      </c>
      <c r="CD56" s="4">
        <f t="shared" ref="CD56" si="153">(BZ56+CB56)/100*2500+CA54/100*0.4*2500/1.2</f>
        <v>583333333333.33337</v>
      </c>
      <c r="CE56"/>
      <c r="CF56" s="169">
        <f>IF($AZ$20=10000000000,10000000000,IF('SOLAI T2D SPA'!$C$25&lt;=G56,G56,10000000000))</f>
        <v>10000000000</v>
      </c>
      <c r="CG56" s="170"/>
      <c r="CH56" s="169">
        <f>IF($AZ$20=10000000000,10000000000,IF('SOLAI T2D SPA'!$C$25&lt;=I56,I56,10000000000))</f>
        <v>10000000000</v>
      </c>
      <c r="CI56" s="170"/>
      <c r="CJ56" s="169">
        <f>IF($AZ$20=10000000000,10000000000,IF('SOLAI T2D SPA'!$C$25&lt;=K56,K56,10000000000))</f>
        <v>10000000000</v>
      </c>
      <c r="CK56" s="170"/>
      <c r="CL56" s="169">
        <f>IF($AZ$20=10000000000,10000000000,IF('SOLAI T2D SPA'!$C$25&lt;=M56,M56,10000000000))</f>
        <v>10000000000</v>
      </c>
      <c r="CM56" s="170"/>
      <c r="CN56" s="169">
        <f>IF($AZ$20=10000000000,10000000000,IF('SOLAI T2D SPA'!$C$25&lt;=O56,O56,10000000000))</f>
        <v>10000000000</v>
      </c>
      <c r="CO56" s="170"/>
      <c r="CP56" s="169">
        <f>IF($AZ$20=10000000000,10000000000,IF('SOLAI T2D SPA'!$C$25&lt;=Q56,Q56,10000000000))</f>
        <v>10000000000</v>
      </c>
      <c r="CQ56" s="170"/>
      <c r="CR56" s="169">
        <f>IF($AZ$20=10000000000,10000000000,IF('SOLAI T2D SPA'!$C$25&lt;=S56,S56,10000000000))</f>
        <v>10000000000</v>
      </c>
      <c r="CS56" s="170"/>
      <c r="CT56" s="169">
        <f>IF($AZ$20=10000000000,10000000000,IF('SOLAI T2D SPA'!$C$25&lt;=U56,U56,10000000000))</f>
        <v>10000000000</v>
      </c>
      <c r="CU56" s="170"/>
      <c r="CV56" s="169">
        <f>IF($AZ$20=10000000000,10000000000,IF('SOLAI T2D SPA'!$C$25&lt;=W56,W56,10000000000))</f>
        <v>10000000000</v>
      </c>
      <c r="CW56" s="170"/>
      <c r="CX56" s="169">
        <f>IF($AZ$20=10000000000,10000000000,IF('SOLAI T2D SPA'!$C$25&lt;=Y56,Y56,10000000000))</f>
        <v>10000000000</v>
      </c>
      <c r="CY56" s="170"/>
      <c r="CZ56" s="169">
        <f>IF($AZ$20=10000000000,10000000000,IF('SOLAI T2D SPA'!$C$25&lt;=AA56,AA56,10000000000))</f>
        <v>10000000000</v>
      </c>
      <c r="DA56" s="170"/>
      <c r="DB56" s="169">
        <f>IF($AZ$20=10000000000,10000000000,IF('SOLAI T2D SPA'!$C$25&lt;=AC56,AC56,10000000000))</f>
        <v>10000000000</v>
      </c>
      <c r="DC56" s="170"/>
      <c r="DD56" s="169">
        <f>IF($AZ$20=10000000000,10000000000,IF('SOLAI T2D SPA'!$C$25&lt;=AE56,AE56,10000000000))</f>
        <v>10000000000</v>
      </c>
      <c r="DE56" s="170"/>
      <c r="DF56" s="169">
        <f>IF($AZ$20=10000000000,10000000000,IF('SOLAI T2D SPA'!$C$25&lt;=AG56,AG56,10000000000))</f>
        <v>10000000000</v>
      </c>
      <c r="DG56" s="170"/>
      <c r="DH56" s="169">
        <f>IF($AZ$20=10000000000,10000000000,IF('SOLAI T2D SPA'!$C$25&lt;=AI56,AI56,10000000000))</f>
        <v>10000000000</v>
      </c>
      <c r="DI56" s="170"/>
      <c r="DJ56"/>
      <c r="DK56"/>
      <c r="DL56"/>
      <c r="DM56"/>
      <c r="DN56"/>
      <c r="DO56"/>
    </row>
    <row r="57" spans="1:119" s="2" customFormat="1" ht="15" customHeight="1" x14ac:dyDescent="0.55000000000000004">
      <c r="A57" s="174"/>
      <c r="B57" s="174"/>
      <c r="C57" s="71">
        <v>5</v>
      </c>
      <c r="D57" s="6">
        <f t="shared" ref="D57" si="154">A56+B54+C57</f>
        <v>26</v>
      </c>
      <c r="E57" s="4">
        <f t="shared" ref="E57" si="155">(A56+C57)/100*2500+B54/100*0.4*2500/1.2</f>
        <v>383.33333333333337</v>
      </c>
      <c r="F57" s="4"/>
      <c r="G57" s="169">
        <v>1172.0583333333334</v>
      </c>
      <c r="H57" s="170"/>
      <c r="I57" s="169">
        <v>1824.9583333333335</v>
      </c>
      <c r="J57" s="170"/>
      <c r="K57" s="169">
        <v>2615.6750000000002</v>
      </c>
      <c r="L57" s="170"/>
      <c r="M57" s="169">
        <v>2972.2166666666667</v>
      </c>
      <c r="N57" s="170"/>
      <c r="O57" s="169">
        <v>3609.666666666667</v>
      </c>
      <c r="P57" s="170"/>
      <c r="Q57" s="169">
        <v>4380.8833333333341</v>
      </c>
      <c r="R57" s="170"/>
      <c r="S57" s="169">
        <v>5143.3666666666668</v>
      </c>
      <c r="T57" s="170"/>
      <c r="U57" s="169">
        <v>6034.4583333333339</v>
      </c>
      <c r="V57" s="170"/>
      <c r="W57" s="169">
        <v>6913.3416666666672</v>
      </c>
      <c r="X57" s="170"/>
      <c r="Y57" s="169">
        <v>7913.15</v>
      </c>
      <c r="Z57" s="170"/>
      <c r="AA57" s="169">
        <v>8897.4583333333339</v>
      </c>
      <c r="AB57" s="170"/>
      <c r="AC57" s="169">
        <v>9994.2833333333328</v>
      </c>
      <c r="AD57" s="170"/>
      <c r="AE57" s="169">
        <v>11071.716666666667</v>
      </c>
      <c r="AF57" s="170"/>
      <c r="AG57" s="169">
        <v>12252.208333333336</v>
      </c>
      <c r="AH57" s="170"/>
      <c r="AI57" s="169">
        <v>13407.9</v>
      </c>
      <c r="AJ57" s="170"/>
      <c r="AP57"/>
      <c r="AQ57"/>
      <c r="AR57" s="23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 s="174"/>
      <c r="CA57" s="174"/>
      <c r="CB57" s="81">
        <f t="shared" si="118"/>
        <v>10000000000</v>
      </c>
      <c r="CC57" s="6">
        <f t="shared" ref="CC57" si="156">BZ56+CA54+CB57</f>
        <v>30000000000</v>
      </c>
      <c r="CD57" s="4">
        <f t="shared" ref="CD57" si="157">(BZ56+CB57)/100*2500+CA54/100*0.4*2500/1.2</f>
        <v>583333333333.33337</v>
      </c>
      <c r="CE57"/>
      <c r="CF57" s="169">
        <f>IF($AZ$21=10000000000,10000000000,IF('SOLAI T2D SPA'!$C$25&lt;=G57,G57,10000000000))</f>
        <v>10000000000</v>
      </c>
      <c r="CG57" s="170"/>
      <c r="CH57" s="169">
        <f>IF($AZ$21=10000000000,10000000000,IF('SOLAI T2D SPA'!$C$25&lt;=I57,I57,10000000000))</f>
        <v>10000000000</v>
      </c>
      <c r="CI57" s="170"/>
      <c r="CJ57" s="169">
        <f>IF($AZ$21=10000000000,10000000000,IF('SOLAI T2D SPA'!$C$25&lt;=K57,K57,10000000000))</f>
        <v>10000000000</v>
      </c>
      <c r="CK57" s="170"/>
      <c r="CL57" s="169">
        <f>IF($AZ$21=10000000000,10000000000,IF('SOLAI T2D SPA'!$C$25&lt;=M57,M57,10000000000))</f>
        <v>10000000000</v>
      </c>
      <c r="CM57" s="170"/>
      <c r="CN57" s="169">
        <f>IF($AZ$21=10000000000,10000000000,IF('SOLAI T2D SPA'!$C$25&lt;=O57,O57,10000000000))</f>
        <v>10000000000</v>
      </c>
      <c r="CO57" s="170"/>
      <c r="CP57" s="169">
        <f>IF($AZ$21=10000000000,10000000000,IF('SOLAI T2D SPA'!$C$25&lt;=Q57,Q57,10000000000))</f>
        <v>10000000000</v>
      </c>
      <c r="CQ57" s="170"/>
      <c r="CR57" s="169">
        <f>IF($AZ$21=10000000000,10000000000,IF('SOLAI T2D SPA'!$C$25&lt;=S57,S57,10000000000))</f>
        <v>10000000000</v>
      </c>
      <c r="CS57" s="170"/>
      <c r="CT57" s="169">
        <f>IF($AZ$21=10000000000,10000000000,IF('SOLAI T2D SPA'!$C$25&lt;=U57,U57,10000000000))</f>
        <v>10000000000</v>
      </c>
      <c r="CU57" s="170"/>
      <c r="CV57" s="169">
        <f>IF($AZ$21=10000000000,10000000000,IF('SOLAI T2D SPA'!$C$25&lt;=W57,W57,10000000000))</f>
        <v>10000000000</v>
      </c>
      <c r="CW57" s="170"/>
      <c r="CX57" s="169">
        <f>IF($AZ$21=10000000000,10000000000,IF('SOLAI T2D SPA'!$C$25&lt;=Y57,Y57,10000000000))</f>
        <v>10000000000</v>
      </c>
      <c r="CY57" s="170"/>
      <c r="CZ57" s="169">
        <f>IF($AZ$21=10000000000,10000000000,IF('SOLAI T2D SPA'!$C$25&lt;=AA57,AA57,10000000000))</f>
        <v>10000000000</v>
      </c>
      <c r="DA57" s="170"/>
      <c r="DB57" s="169">
        <f>IF($AZ$21=10000000000,10000000000,IF('SOLAI T2D SPA'!$C$25&lt;=AC57,AC57,10000000000))</f>
        <v>10000000000</v>
      </c>
      <c r="DC57" s="170"/>
      <c r="DD57" s="169">
        <f>IF($AZ$21=10000000000,10000000000,IF('SOLAI T2D SPA'!$C$25&lt;=AE57,AE57,10000000000))</f>
        <v>10000000000</v>
      </c>
      <c r="DE57" s="170"/>
      <c r="DF57" s="169">
        <f>IF($AZ$21=10000000000,10000000000,IF('SOLAI T2D SPA'!$C$25&lt;=AG57,AG57,10000000000))</f>
        <v>10000000000</v>
      </c>
      <c r="DG57" s="170"/>
      <c r="DH57" s="169">
        <f>IF($AZ$21=10000000000,10000000000,IF('SOLAI T2D SPA'!$C$25&lt;=AI57,AI57,10000000000))</f>
        <v>10000000000</v>
      </c>
      <c r="DI57" s="170"/>
      <c r="DJ57"/>
      <c r="DK57"/>
      <c r="DL57"/>
      <c r="DM57"/>
      <c r="DN57"/>
      <c r="DO57"/>
    </row>
    <row r="58" spans="1:119" s="2" customFormat="1" ht="15" customHeight="1" x14ac:dyDescent="0.55000000000000004">
      <c r="A58" s="173">
        <v>4</v>
      </c>
      <c r="B58" s="173">
        <v>18</v>
      </c>
      <c r="C58" s="71">
        <v>4</v>
      </c>
      <c r="D58" s="6">
        <f t="shared" ref="D58" si="158">A58+B58+C58</f>
        <v>26</v>
      </c>
      <c r="E58" s="4">
        <f t="shared" ref="E58" si="159">(A58+C58)/100*2500+B58/100*0.4*2500/1.2</f>
        <v>350</v>
      </c>
      <c r="F58" s="4"/>
      <c r="G58" s="169">
        <v>1172.0583333333334</v>
      </c>
      <c r="H58" s="170"/>
      <c r="I58" s="169">
        <v>1824.9583333333335</v>
      </c>
      <c r="J58" s="170"/>
      <c r="K58" s="169">
        <v>2615.6750000000002</v>
      </c>
      <c r="L58" s="170"/>
      <c r="M58" s="169">
        <v>2972.2166666666667</v>
      </c>
      <c r="N58" s="170"/>
      <c r="O58" s="169">
        <v>3609.666666666667</v>
      </c>
      <c r="P58" s="170"/>
      <c r="Q58" s="169">
        <v>4380.8833333333341</v>
      </c>
      <c r="R58" s="170"/>
      <c r="S58" s="169">
        <v>5143.3666666666668</v>
      </c>
      <c r="T58" s="170"/>
      <c r="U58" s="169">
        <v>6034.4583333333339</v>
      </c>
      <c r="V58" s="170"/>
      <c r="W58" s="169">
        <v>6913.3416666666672</v>
      </c>
      <c r="X58" s="170"/>
      <c r="Y58" s="169">
        <v>7913.15</v>
      </c>
      <c r="Z58" s="170"/>
      <c r="AA58" s="169">
        <v>8897.4583333333339</v>
      </c>
      <c r="AB58" s="170"/>
      <c r="AC58" s="169">
        <v>9994.2833333333328</v>
      </c>
      <c r="AD58" s="170"/>
      <c r="AE58" s="169">
        <v>11071.716666666667</v>
      </c>
      <c r="AF58" s="170"/>
      <c r="AG58" s="169">
        <v>12252.208333333336</v>
      </c>
      <c r="AH58" s="170"/>
      <c r="AI58" s="169">
        <v>13407.9</v>
      </c>
      <c r="AJ58" s="170"/>
      <c r="AP58"/>
      <c r="AQ58"/>
      <c r="AR58" s="23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 s="173">
        <f t="shared" ref="BZ58" si="160">AV22</f>
        <v>10000000000</v>
      </c>
      <c r="CA58" s="173">
        <f t="shared" ref="CA58" si="161">AW22</f>
        <v>10000000000</v>
      </c>
      <c r="CB58" s="81">
        <f t="shared" si="118"/>
        <v>10000000000</v>
      </c>
      <c r="CC58" s="6">
        <f t="shared" ref="CC58" si="162">BZ58+CA58+CB58</f>
        <v>30000000000</v>
      </c>
      <c r="CD58" s="4">
        <f t="shared" ref="CD58" si="163">(BZ58+CB58)/100*2500+CA58/100*0.4*2500/1.2</f>
        <v>583333333333.33337</v>
      </c>
      <c r="CE58"/>
      <c r="CF58" s="169">
        <f>IF($AZ$22=10000000000,10000000000,IF('SOLAI T2D SPA'!$C$25&lt;=G58,G58,10000000000))</f>
        <v>10000000000</v>
      </c>
      <c r="CG58" s="170"/>
      <c r="CH58" s="169">
        <f>IF($AZ$22=10000000000,10000000000,IF('SOLAI T2D SPA'!$C$25&lt;=I58,I58,10000000000))</f>
        <v>10000000000</v>
      </c>
      <c r="CI58" s="170"/>
      <c r="CJ58" s="169">
        <f>IF($AZ$22=10000000000,10000000000,IF('SOLAI T2D SPA'!$C$25&lt;=K58,K58,10000000000))</f>
        <v>10000000000</v>
      </c>
      <c r="CK58" s="170"/>
      <c r="CL58" s="169">
        <f>IF($AZ$22=10000000000,10000000000,IF('SOLAI T2D SPA'!$C$25&lt;=M58,M58,10000000000))</f>
        <v>10000000000</v>
      </c>
      <c r="CM58" s="170"/>
      <c r="CN58" s="169">
        <f>IF($AZ$22=10000000000,10000000000,IF('SOLAI T2D SPA'!$C$25&lt;=O58,O58,10000000000))</f>
        <v>10000000000</v>
      </c>
      <c r="CO58" s="170"/>
      <c r="CP58" s="169">
        <f>IF($AZ$22=10000000000,10000000000,IF('SOLAI T2D SPA'!$C$25&lt;=Q58,Q58,10000000000))</f>
        <v>10000000000</v>
      </c>
      <c r="CQ58" s="170"/>
      <c r="CR58" s="169">
        <f>IF($AZ$22=10000000000,10000000000,IF('SOLAI T2D SPA'!$C$25&lt;=S58,S58,10000000000))</f>
        <v>10000000000</v>
      </c>
      <c r="CS58" s="170"/>
      <c r="CT58" s="169">
        <f>IF($AZ$22=10000000000,10000000000,IF('SOLAI T2D SPA'!$C$25&lt;=U58,U58,10000000000))</f>
        <v>10000000000</v>
      </c>
      <c r="CU58" s="170"/>
      <c r="CV58" s="169">
        <f>IF($AZ$22=10000000000,10000000000,IF('SOLAI T2D SPA'!$C$25&lt;=W58,W58,10000000000))</f>
        <v>10000000000</v>
      </c>
      <c r="CW58" s="170"/>
      <c r="CX58" s="169">
        <f>IF($AZ$22=10000000000,10000000000,IF('SOLAI T2D SPA'!$C$25&lt;=Y58,Y58,10000000000))</f>
        <v>10000000000</v>
      </c>
      <c r="CY58" s="170"/>
      <c r="CZ58" s="169">
        <f>IF($AZ$22=10000000000,10000000000,IF('SOLAI T2D SPA'!$C$25&lt;=AA58,AA58,10000000000))</f>
        <v>10000000000</v>
      </c>
      <c r="DA58" s="170"/>
      <c r="DB58" s="169">
        <f>IF($AZ$22=10000000000,10000000000,IF('SOLAI T2D SPA'!$C$25&lt;=AC58,AC58,10000000000))</f>
        <v>10000000000</v>
      </c>
      <c r="DC58" s="170"/>
      <c r="DD58" s="169">
        <f>IF($AZ$22=10000000000,10000000000,IF('SOLAI T2D SPA'!$C$25&lt;=AE58,AE58,10000000000))</f>
        <v>10000000000</v>
      </c>
      <c r="DE58" s="170"/>
      <c r="DF58" s="169">
        <f>IF($AZ$22=10000000000,10000000000,IF('SOLAI T2D SPA'!$C$25&lt;=AG58,AG58,10000000000))</f>
        <v>10000000000</v>
      </c>
      <c r="DG58" s="170"/>
      <c r="DH58" s="169">
        <f>IF($AZ$22=10000000000,10000000000,IF('SOLAI T2D SPA'!$C$25&lt;=AI58,AI58,10000000000))</f>
        <v>10000000000</v>
      </c>
      <c r="DI58" s="170"/>
      <c r="DJ58"/>
      <c r="DK58"/>
      <c r="DL58"/>
      <c r="DM58"/>
      <c r="DN58"/>
      <c r="DO58"/>
    </row>
    <row r="59" spans="1:119" s="2" customFormat="1" ht="15" customHeight="1" x14ac:dyDescent="0.55000000000000004">
      <c r="A59" s="174"/>
      <c r="B59" s="175"/>
      <c r="C59" s="71">
        <v>5</v>
      </c>
      <c r="D59" s="6">
        <f t="shared" ref="D59" si="164">A58+B58+C59</f>
        <v>27</v>
      </c>
      <c r="E59" s="4">
        <f t="shared" ref="E59" si="165">(A58+C59)/100*2500+B58/100*0.4*2500/1.2</f>
        <v>375</v>
      </c>
      <c r="F59" s="4"/>
      <c r="G59" s="169">
        <v>1221.0666666666666</v>
      </c>
      <c r="H59" s="170"/>
      <c r="I59" s="169">
        <v>1901.5166666666669</v>
      </c>
      <c r="J59" s="170"/>
      <c r="K59" s="169">
        <v>2725.9083333333338</v>
      </c>
      <c r="L59" s="170"/>
      <c r="M59" s="169">
        <v>3098.2249999999999</v>
      </c>
      <c r="N59" s="170"/>
      <c r="O59" s="169">
        <v>3763.4083333333338</v>
      </c>
      <c r="P59" s="170"/>
      <c r="Q59" s="169">
        <v>4568.4416666666666</v>
      </c>
      <c r="R59" s="170"/>
      <c r="S59" s="169">
        <v>5364.7333333333336</v>
      </c>
      <c r="T59" s="170"/>
      <c r="U59" s="169">
        <v>6295.5583333333334</v>
      </c>
      <c r="V59" s="170"/>
      <c r="W59" s="169">
        <v>7214.8249999999998</v>
      </c>
      <c r="X59" s="170"/>
      <c r="Y59" s="169">
        <v>8260.15</v>
      </c>
      <c r="Z59" s="170"/>
      <c r="AA59" s="169">
        <v>9290.7416666666668</v>
      </c>
      <c r="AB59" s="170"/>
      <c r="AC59" s="169">
        <v>10439.65</v>
      </c>
      <c r="AD59" s="170"/>
      <c r="AE59" s="169">
        <v>11569.183333333334</v>
      </c>
      <c r="AF59" s="170"/>
      <c r="AG59" s="169">
        <v>12808.733333333335</v>
      </c>
      <c r="AH59" s="170"/>
      <c r="AI59" s="169">
        <v>14022.066666666668</v>
      </c>
      <c r="AJ59" s="170"/>
      <c r="AP59"/>
      <c r="AQ59"/>
      <c r="AR59" s="23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 s="174"/>
      <c r="CA59" s="175"/>
      <c r="CB59" s="81">
        <f t="shared" si="118"/>
        <v>10000000000</v>
      </c>
      <c r="CC59" s="6">
        <f t="shared" ref="CC59" si="166">BZ58+CA58+CB59</f>
        <v>30000000000</v>
      </c>
      <c r="CD59" s="4">
        <f t="shared" ref="CD59" si="167">(BZ58+CB59)/100*2500+CA58/100*0.4*2500/1.2</f>
        <v>583333333333.33337</v>
      </c>
      <c r="CE59"/>
      <c r="CF59" s="169">
        <f>IF($AZ$23=10000000000,10000000000,IF('SOLAI T2D SPA'!$C$25&lt;=G59,G59,10000000000))</f>
        <v>10000000000</v>
      </c>
      <c r="CG59" s="170"/>
      <c r="CH59" s="169">
        <f>IF($AZ$23=10000000000,10000000000,IF('SOLAI T2D SPA'!$C$25&lt;=I59,I59,10000000000))</f>
        <v>10000000000</v>
      </c>
      <c r="CI59" s="170"/>
      <c r="CJ59" s="169">
        <f>IF($AZ$23=10000000000,10000000000,IF('SOLAI T2D SPA'!$C$25&lt;=K59,K59,10000000000))</f>
        <v>10000000000</v>
      </c>
      <c r="CK59" s="170"/>
      <c r="CL59" s="169">
        <f>IF($AZ$23=10000000000,10000000000,IF('SOLAI T2D SPA'!$C$25&lt;=M59,M59,10000000000))</f>
        <v>10000000000</v>
      </c>
      <c r="CM59" s="170"/>
      <c r="CN59" s="169">
        <f>IF($AZ$23=10000000000,10000000000,IF('SOLAI T2D SPA'!$C$25&lt;=O59,O59,10000000000))</f>
        <v>10000000000</v>
      </c>
      <c r="CO59" s="170"/>
      <c r="CP59" s="169">
        <f>IF($AZ$23=10000000000,10000000000,IF('SOLAI T2D SPA'!$C$25&lt;=Q59,Q59,10000000000))</f>
        <v>10000000000</v>
      </c>
      <c r="CQ59" s="170"/>
      <c r="CR59" s="169">
        <f>IF($AZ$23=10000000000,10000000000,IF('SOLAI T2D SPA'!$C$25&lt;=S59,S59,10000000000))</f>
        <v>10000000000</v>
      </c>
      <c r="CS59" s="170"/>
      <c r="CT59" s="169">
        <f>IF($AZ$23=10000000000,10000000000,IF('SOLAI T2D SPA'!$C$25&lt;=U59,U59,10000000000))</f>
        <v>10000000000</v>
      </c>
      <c r="CU59" s="170"/>
      <c r="CV59" s="169">
        <f>IF($AZ$23=10000000000,10000000000,IF('SOLAI T2D SPA'!$C$25&lt;=W59,W59,10000000000))</f>
        <v>10000000000</v>
      </c>
      <c r="CW59" s="170"/>
      <c r="CX59" s="169">
        <f>IF($AZ$23=10000000000,10000000000,IF('SOLAI T2D SPA'!$C$25&lt;=Y59,Y59,10000000000))</f>
        <v>10000000000</v>
      </c>
      <c r="CY59" s="170"/>
      <c r="CZ59" s="169">
        <f>IF($AZ$23=10000000000,10000000000,IF('SOLAI T2D SPA'!$C$25&lt;=AA59,AA59,10000000000))</f>
        <v>10000000000</v>
      </c>
      <c r="DA59" s="170"/>
      <c r="DB59" s="169">
        <f>IF($AZ$23=10000000000,10000000000,IF('SOLAI T2D SPA'!$C$25&lt;=AC59,AC59,10000000000))</f>
        <v>10000000000</v>
      </c>
      <c r="DC59" s="170"/>
      <c r="DD59" s="169">
        <f>IF($AZ$23=10000000000,10000000000,IF('SOLAI T2D SPA'!$C$25&lt;=AE59,AE59,10000000000))</f>
        <v>10000000000</v>
      </c>
      <c r="DE59" s="170"/>
      <c r="DF59" s="169">
        <f>IF($AZ$23=10000000000,10000000000,IF('SOLAI T2D SPA'!$C$25&lt;=AG59,AG59,10000000000))</f>
        <v>10000000000</v>
      </c>
      <c r="DG59" s="170"/>
      <c r="DH59" s="169">
        <f>IF($AZ$23=10000000000,10000000000,IF('SOLAI T2D SPA'!$C$25&lt;=AI59,AI59,10000000000))</f>
        <v>10000000000</v>
      </c>
      <c r="DI59" s="170"/>
      <c r="DJ59"/>
      <c r="DK59"/>
      <c r="DL59"/>
      <c r="DM59"/>
      <c r="DN59"/>
      <c r="DO59"/>
    </row>
    <row r="60" spans="1:119" s="2" customFormat="1" ht="15" customHeight="1" x14ac:dyDescent="0.55000000000000004">
      <c r="A60" s="173">
        <v>5</v>
      </c>
      <c r="B60" s="175"/>
      <c r="C60" s="71">
        <v>4</v>
      </c>
      <c r="D60" s="6">
        <f t="shared" ref="D60" si="168">A60+B58+C60</f>
        <v>27</v>
      </c>
      <c r="E60" s="4">
        <f t="shared" ref="E60" si="169">(A60+C60)/100*2500+B58/100*0.4*2500/1.2</f>
        <v>375</v>
      </c>
      <c r="F60" s="4"/>
      <c r="G60" s="169">
        <v>1221.0666666666666</v>
      </c>
      <c r="H60" s="170"/>
      <c r="I60" s="169">
        <v>1901.5166666666669</v>
      </c>
      <c r="J60" s="170"/>
      <c r="K60" s="169">
        <v>2725.9083333333338</v>
      </c>
      <c r="L60" s="170"/>
      <c r="M60" s="169">
        <v>3098.2249999999999</v>
      </c>
      <c r="N60" s="170"/>
      <c r="O60" s="169">
        <v>3763.4083333333338</v>
      </c>
      <c r="P60" s="170"/>
      <c r="Q60" s="169">
        <v>4568.4416666666666</v>
      </c>
      <c r="R60" s="170"/>
      <c r="S60" s="169">
        <v>5364.7333333333336</v>
      </c>
      <c r="T60" s="170"/>
      <c r="U60" s="169">
        <v>6295.5583333333334</v>
      </c>
      <c r="V60" s="170"/>
      <c r="W60" s="169">
        <v>7214.8249999999998</v>
      </c>
      <c r="X60" s="170"/>
      <c r="Y60" s="169">
        <v>8260.15</v>
      </c>
      <c r="Z60" s="170"/>
      <c r="AA60" s="169">
        <v>9290.7416666666668</v>
      </c>
      <c r="AB60" s="170"/>
      <c r="AC60" s="169">
        <v>10439.65</v>
      </c>
      <c r="AD60" s="170"/>
      <c r="AE60" s="169">
        <v>11569.183333333334</v>
      </c>
      <c r="AF60" s="170"/>
      <c r="AG60" s="169">
        <v>12808.733333333335</v>
      </c>
      <c r="AH60" s="170"/>
      <c r="AI60" s="169">
        <v>14022.066666666668</v>
      </c>
      <c r="AJ60" s="170"/>
      <c r="AP60"/>
      <c r="AQ60"/>
      <c r="AR60" s="23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 s="173">
        <f t="shared" ref="BZ60" si="170">AV24</f>
        <v>10000000000</v>
      </c>
      <c r="CA60" s="175"/>
      <c r="CB60" s="81">
        <f t="shared" si="118"/>
        <v>10000000000</v>
      </c>
      <c r="CC60" s="6">
        <f t="shared" ref="CC60" si="171">BZ60+CA58+CB60</f>
        <v>30000000000</v>
      </c>
      <c r="CD60" s="4">
        <f t="shared" ref="CD60" si="172">(BZ60+CB60)/100*2500+CA58/100*0.4*2500/1.2</f>
        <v>583333333333.33337</v>
      </c>
      <c r="CE60"/>
      <c r="CF60" s="169">
        <f>IF($AZ$24=10000000000,10000000000,IF('SOLAI T2D SPA'!$C$25&lt;=G60,G60,10000000000))</f>
        <v>10000000000</v>
      </c>
      <c r="CG60" s="170"/>
      <c r="CH60" s="169">
        <f>IF($AZ$24=10000000000,10000000000,IF('SOLAI T2D SPA'!$C$25&lt;=I60,I60,10000000000))</f>
        <v>10000000000</v>
      </c>
      <c r="CI60" s="170"/>
      <c r="CJ60" s="169">
        <f>IF($AZ$24=10000000000,10000000000,IF('SOLAI T2D SPA'!$C$25&lt;=K60,K60,10000000000))</f>
        <v>10000000000</v>
      </c>
      <c r="CK60" s="170"/>
      <c r="CL60" s="169">
        <f>IF($AZ$24=10000000000,10000000000,IF('SOLAI T2D SPA'!$C$25&lt;=M60,M60,10000000000))</f>
        <v>10000000000</v>
      </c>
      <c r="CM60" s="170"/>
      <c r="CN60" s="169">
        <f>IF($AZ$24=10000000000,10000000000,IF('SOLAI T2D SPA'!$C$25&lt;=O60,O60,10000000000))</f>
        <v>10000000000</v>
      </c>
      <c r="CO60" s="170"/>
      <c r="CP60" s="169">
        <f>IF($AZ$24=10000000000,10000000000,IF('SOLAI T2D SPA'!$C$25&lt;=Q60,Q60,10000000000))</f>
        <v>10000000000</v>
      </c>
      <c r="CQ60" s="170"/>
      <c r="CR60" s="169">
        <f>IF($AZ$24=10000000000,10000000000,IF('SOLAI T2D SPA'!$C$25&lt;=S60,S60,10000000000))</f>
        <v>10000000000</v>
      </c>
      <c r="CS60" s="170"/>
      <c r="CT60" s="169">
        <f>IF($AZ$24=10000000000,10000000000,IF('SOLAI T2D SPA'!$C$25&lt;=U60,U60,10000000000))</f>
        <v>10000000000</v>
      </c>
      <c r="CU60" s="170"/>
      <c r="CV60" s="169">
        <f>IF($AZ$24=10000000000,10000000000,IF('SOLAI T2D SPA'!$C$25&lt;=W60,W60,10000000000))</f>
        <v>10000000000</v>
      </c>
      <c r="CW60" s="170"/>
      <c r="CX60" s="169">
        <f>IF($AZ$24=10000000000,10000000000,IF('SOLAI T2D SPA'!$C$25&lt;=Y60,Y60,10000000000))</f>
        <v>10000000000</v>
      </c>
      <c r="CY60" s="170"/>
      <c r="CZ60" s="169">
        <f>IF($AZ$24=10000000000,10000000000,IF('SOLAI T2D SPA'!$C$25&lt;=AA60,AA60,10000000000))</f>
        <v>10000000000</v>
      </c>
      <c r="DA60" s="170"/>
      <c r="DB60" s="169">
        <f>IF($AZ$24=10000000000,10000000000,IF('SOLAI T2D SPA'!$C$25&lt;=AC60,AC60,10000000000))</f>
        <v>10000000000</v>
      </c>
      <c r="DC60" s="170"/>
      <c r="DD60" s="169">
        <f>IF($AZ$24=10000000000,10000000000,IF('SOLAI T2D SPA'!$C$25&lt;=AE60,AE60,10000000000))</f>
        <v>10000000000</v>
      </c>
      <c r="DE60" s="170"/>
      <c r="DF60" s="169">
        <f>IF($AZ$24=10000000000,10000000000,IF('SOLAI T2D SPA'!$C$25&lt;=AG60,AG60,10000000000))</f>
        <v>10000000000</v>
      </c>
      <c r="DG60" s="170"/>
      <c r="DH60" s="169">
        <f>IF($AZ$24=10000000000,10000000000,IF('SOLAI T2D SPA'!$C$25&lt;=AI60,AI60,10000000000))</f>
        <v>10000000000</v>
      </c>
      <c r="DI60" s="170"/>
      <c r="DJ60"/>
      <c r="DK60"/>
      <c r="DL60"/>
      <c r="DM60"/>
      <c r="DN60"/>
      <c r="DO60"/>
    </row>
    <row r="61" spans="1:119" s="2" customFormat="1" ht="15" customHeight="1" x14ac:dyDescent="0.55000000000000004">
      <c r="A61" s="174"/>
      <c r="B61" s="174"/>
      <c r="C61" s="71">
        <v>5</v>
      </c>
      <c r="D61" s="6">
        <f t="shared" ref="D61" si="173">A60+B58+C61</f>
        <v>28</v>
      </c>
      <c r="E61" s="4">
        <f t="shared" ref="E61" si="174">(A60+C61)/100*2500+B58/100*0.4*2500/1.2</f>
        <v>400</v>
      </c>
      <c r="F61" s="4"/>
      <c r="G61" s="169">
        <v>1270.1083333333333</v>
      </c>
      <c r="H61" s="170"/>
      <c r="I61" s="169">
        <v>1978.15</v>
      </c>
      <c r="J61" s="170"/>
      <c r="K61" s="169">
        <v>2836.5666666666671</v>
      </c>
      <c r="L61" s="170"/>
      <c r="M61" s="169">
        <v>3224.0583333333338</v>
      </c>
      <c r="N61" s="170"/>
      <c r="O61" s="169">
        <v>3917.0333333333338</v>
      </c>
      <c r="P61" s="170"/>
      <c r="Q61" s="169">
        <v>4755.9333333333334</v>
      </c>
      <c r="R61" s="170"/>
      <c r="S61" s="169">
        <v>5586.1</v>
      </c>
      <c r="T61" s="170"/>
      <c r="U61" s="169">
        <v>6556.7666666666673</v>
      </c>
      <c r="V61" s="170"/>
      <c r="W61" s="169">
        <v>7515.8416666666672</v>
      </c>
      <c r="X61" s="170"/>
      <c r="Y61" s="169">
        <v>8607.6083333333336</v>
      </c>
      <c r="Z61" s="170"/>
      <c r="AA61" s="169">
        <v>9684.7833333333328</v>
      </c>
      <c r="AB61" s="170"/>
      <c r="AC61" s="169">
        <v>10886.216666666667</v>
      </c>
      <c r="AD61" s="170"/>
      <c r="AE61" s="169">
        <v>12066.916666666668</v>
      </c>
      <c r="AF61" s="170"/>
      <c r="AG61" s="169">
        <v>13364.55</v>
      </c>
      <c r="AH61" s="170"/>
      <c r="AI61" s="169">
        <v>14635.85</v>
      </c>
      <c r="AJ61" s="170"/>
      <c r="AP61"/>
      <c r="AQ61"/>
      <c r="AR61" s="23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 s="174"/>
      <c r="CA61" s="174"/>
      <c r="CB61" s="81">
        <f t="shared" si="118"/>
        <v>10000000000</v>
      </c>
      <c r="CC61" s="6">
        <f t="shared" ref="CC61" si="175">BZ60+CA58+CB61</f>
        <v>30000000000</v>
      </c>
      <c r="CD61" s="4">
        <f t="shared" ref="CD61" si="176">(BZ60+CB61)/100*2500+CA58/100*0.4*2500/1.2</f>
        <v>583333333333.33337</v>
      </c>
      <c r="CE61"/>
      <c r="CF61" s="169">
        <f>IF($AZ$25=10000000000,10000000000,IF('SOLAI T2D SPA'!$C$25&lt;=G61,G61,10000000000))</f>
        <v>10000000000</v>
      </c>
      <c r="CG61" s="170"/>
      <c r="CH61" s="169">
        <f>IF($AZ$25=10000000000,10000000000,IF('SOLAI T2D SPA'!$C$25&lt;=I61,I61,10000000000))</f>
        <v>10000000000</v>
      </c>
      <c r="CI61" s="170"/>
      <c r="CJ61" s="169">
        <f>IF($AZ$25=10000000000,10000000000,IF('SOLAI T2D SPA'!$C$25&lt;=K61,K61,10000000000))</f>
        <v>10000000000</v>
      </c>
      <c r="CK61" s="170"/>
      <c r="CL61" s="169">
        <f>IF($AZ$25=10000000000,10000000000,IF('SOLAI T2D SPA'!$C$25&lt;=M61,M61,10000000000))</f>
        <v>10000000000</v>
      </c>
      <c r="CM61" s="170"/>
      <c r="CN61" s="169">
        <f>IF($AZ$25=10000000000,10000000000,IF('SOLAI T2D SPA'!$C$25&lt;=O61,O61,10000000000))</f>
        <v>10000000000</v>
      </c>
      <c r="CO61" s="170"/>
      <c r="CP61" s="169">
        <f>IF($AZ$25=10000000000,10000000000,IF('SOLAI T2D SPA'!$C$25&lt;=Q61,Q61,10000000000))</f>
        <v>10000000000</v>
      </c>
      <c r="CQ61" s="170"/>
      <c r="CR61" s="169">
        <f>IF($AZ$25=10000000000,10000000000,IF('SOLAI T2D SPA'!$C$25&lt;=S61,S61,10000000000))</f>
        <v>10000000000</v>
      </c>
      <c r="CS61" s="170"/>
      <c r="CT61" s="169">
        <f>IF($AZ$25=10000000000,10000000000,IF('SOLAI T2D SPA'!$C$25&lt;=U61,U61,10000000000))</f>
        <v>10000000000</v>
      </c>
      <c r="CU61" s="170"/>
      <c r="CV61" s="169">
        <f>IF($AZ$25=10000000000,10000000000,IF('SOLAI T2D SPA'!$C$25&lt;=W61,W61,10000000000))</f>
        <v>10000000000</v>
      </c>
      <c r="CW61" s="170"/>
      <c r="CX61" s="169">
        <f>IF($AZ$25=10000000000,10000000000,IF('SOLAI T2D SPA'!$C$25&lt;=Y61,Y61,10000000000))</f>
        <v>10000000000</v>
      </c>
      <c r="CY61" s="170"/>
      <c r="CZ61" s="169">
        <f>IF($AZ$25=10000000000,10000000000,IF('SOLAI T2D SPA'!$C$25&lt;=AA61,AA61,10000000000))</f>
        <v>10000000000</v>
      </c>
      <c r="DA61" s="170"/>
      <c r="DB61" s="169">
        <f>IF($AZ$25=10000000000,10000000000,IF('SOLAI T2D SPA'!$C$25&lt;=AC61,AC61,10000000000))</f>
        <v>10000000000</v>
      </c>
      <c r="DC61" s="170"/>
      <c r="DD61" s="169">
        <f>IF($AZ$25=10000000000,10000000000,IF('SOLAI T2D SPA'!$C$25&lt;=AE61,AE61,10000000000))</f>
        <v>10000000000</v>
      </c>
      <c r="DE61" s="170"/>
      <c r="DF61" s="169">
        <f>IF($AZ$25=10000000000,10000000000,IF('SOLAI T2D SPA'!$C$25&lt;=AG61,AG61,10000000000))</f>
        <v>10000000000</v>
      </c>
      <c r="DG61" s="170"/>
      <c r="DH61" s="169">
        <f>IF($AZ$25=10000000000,10000000000,IF('SOLAI T2D SPA'!$C$25&lt;=AI61,AI61,10000000000))</f>
        <v>10000000000</v>
      </c>
      <c r="DI61" s="170"/>
      <c r="DJ61"/>
      <c r="DK61"/>
      <c r="DL61"/>
      <c r="DM61"/>
      <c r="DN61"/>
      <c r="DO61"/>
    </row>
    <row r="62" spans="1:119" s="2" customFormat="1" ht="15" customHeight="1" x14ac:dyDescent="0.55000000000000004">
      <c r="A62" s="173">
        <v>4</v>
      </c>
      <c r="B62" s="173">
        <v>20</v>
      </c>
      <c r="C62" s="71">
        <v>4</v>
      </c>
      <c r="D62" s="6">
        <f t="shared" ref="D62" si="177">A62+B62+C62</f>
        <v>28</v>
      </c>
      <c r="E62" s="4">
        <f t="shared" ref="E62" si="178">(A62+C62)/100*2500+B62/100*0.4*2500/1.2</f>
        <v>366.66666666666669</v>
      </c>
      <c r="F62" s="4"/>
      <c r="G62" s="169">
        <v>1270.1083333333333</v>
      </c>
      <c r="H62" s="170"/>
      <c r="I62" s="169">
        <v>1978.15</v>
      </c>
      <c r="J62" s="170"/>
      <c r="K62" s="169">
        <v>2836.5666666666671</v>
      </c>
      <c r="L62" s="170"/>
      <c r="M62" s="169">
        <v>3224.0583333333338</v>
      </c>
      <c r="N62" s="170"/>
      <c r="O62" s="169">
        <v>3917.0333333333338</v>
      </c>
      <c r="P62" s="170"/>
      <c r="Q62" s="169">
        <v>4755.9333333333334</v>
      </c>
      <c r="R62" s="170"/>
      <c r="S62" s="169">
        <v>5586.1</v>
      </c>
      <c r="T62" s="170"/>
      <c r="U62" s="169">
        <v>6556.7666666666673</v>
      </c>
      <c r="V62" s="170"/>
      <c r="W62" s="169">
        <v>7515.8416666666672</v>
      </c>
      <c r="X62" s="170"/>
      <c r="Y62" s="169">
        <v>8607.6083333333336</v>
      </c>
      <c r="Z62" s="170"/>
      <c r="AA62" s="169">
        <v>9684.7833333333328</v>
      </c>
      <c r="AB62" s="170"/>
      <c r="AC62" s="169">
        <v>10886.216666666667</v>
      </c>
      <c r="AD62" s="170"/>
      <c r="AE62" s="169">
        <v>12066.916666666668</v>
      </c>
      <c r="AF62" s="170"/>
      <c r="AG62" s="169">
        <v>13364.55</v>
      </c>
      <c r="AH62" s="170"/>
      <c r="AI62" s="169">
        <v>14635.85</v>
      </c>
      <c r="AJ62" s="170"/>
      <c r="AP62"/>
      <c r="AQ62"/>
      <c r="AR62" s="23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 s="173">
        <f t="shared" ref="BZ62" si="179">AV26</f>
        <v>10000000000</v>
      </c>
      <c r="CA62" s="173">
        <f t="shared" ref="CA62" si="180">AW26</f>
        <v>10000000000</v>
      </c>
      <c r="CB62" s="81">
        <f t="shared" si="118"/>
        <v>10000000000</v>
      </c>
      <c r="CC62" s="6">
        <f t="shared" ref="CC62" si="181">BZ62+CA62+CB62</f>
        <v>30000000000</v>
      </c>
      <c r="CD62" s="4">
        <f t="shared" ref="CD62" si="182">(BZ62+CB62)/100*2500+CA62/100*0.4*2500/1.2</f>
        <v>583333333333.33337</v>
      </c>
      <c r="CE62"/>
      <c r="CF62" s="169">
        <f>IF($AZ$26=10000000000,10000000000,IF('SOLAI T2D SPA'!$C$25&lt;=G62,G62,10000000000))</f>
        <v>10000000000</v>
      </c>
      <c r="CG62" s="170"/>
      <c r="CH62" s="169">
        <f>IF($AZ$26=10000000000,10000000000,IF('SOLAI T2D SPA'!$C$25&lt;=I62,I62,10000000000))</f>
        <v>10000000000</v>
      </c>
      <c r="CI62" s="170"/>
      <c r="CJ62" s="169">
        <f>IF($AZ$26=10000000000,10000000000,IF('SOLAI T2D SPA'!$C$25&lt;=K62,K62,10000000000))</f>
        <v>10000000000</v>
      </c>
      <c r="CK62" s="170"/>
      <c r="CL62" s="169">
        <f>IF($AZ$26=10000000000,10000000000,IF('SOLAI T2D SPA'!$C$25&lt;=M62,M62,10000000000))</f>
        <v>10000000000</v>
      </c>
      <c r="CM62" s="170"/>
      <c r="CN62" s="169">
        <f>IF($AZ$26=10000000000,10000000000,IF('SOLAI T2D SPA'!$C$25&lt;=O62,O62,10000000000))</f>
        <v>10000000000</v>
      </c>
      <c r="CO62" s="170"/>
      <c r="CP62" s="169">
        <f>IF($AZ$26=10000000000,10000000000,IF('SOLAI T2D SPA'!$C$25&lt;=Q62,Q62,10000000000))</f>
        <v>10000000000</v>
      </c>
      <c r="CQ62" s="170"/>
      <c r="CR62" s="169">
        <f>IF($AZ$26=10000000000,10000000000,IF('SOLAI T2D SPA'!$C$25&lt;=S62,S62,10000000000))</f>
        <v>10000000000</v>
      </c>
      <c r="CS62" s="170"/>
      <c r="CT62" s="169">
        <f>IF($AZ$26=10000000000,10000000000,IF('SOLAI T2D SPA'!$C$25&lt;=U62,U62,10000000000))</f>
        <v>10000000000</v>
      </c>
      <c r="CU62" s="170"/>
      <c r="CV62" s="169">
        <f>IF($AZ$26=10000000000,10000000000,IF('SOLAI T2D SPA'!$C$25&lt;=W62,W62,10000000000))</f>
        <v>10000000000</v>
      </c>
      <c r="CW62" s="170"/>
      <c r="CX62" s="169">
        <f>IF($AZ$26=10000000000,10000000000,IF('SOLAI T2D SPA'!$C$25&lt;=Y62,Y62,10000000000))</f>
        <v>10000000000</v>
      </c>
      <c r="CY62" s="170"/>
      <c r="CZ62" s="169">
        <f>IF($AZ$26=10000000000,10000000000,IF('SOLAI T2D SPA'!$C$25&lt;=AA62,AA62,10000000000))</f>
        <v>10000000000</v>
      </c>
      <c r="DA62" s="170"/>
      <c r="DB62" s="169">
        <f>IF($AZ$26=10000000000,10000000000,IF('SOLAI T2D SPA'!$C$25&lt;=AC62,AC62,10000000000))</f>
        <v>10000000000</v>
      </c>
      <c r="DC62" s="170"/>
      <c r="DD62" s="169">
        <f>IF($AZ$26=10000000000,10000000000,IF('SOLAI T2D SPA'!$C$25&lt;=AE62,AE62,10000000000))</f>
        <v>10000000000</v>
      </c>
      <c r="DE62" s="170"/>
      <c r="DF62" s="169">
        <f>IF($AZ$26=10000000000,10000000000,IF('SOLAI T2D SPA'!$C$25&lt;=AG62,AG62,10000000000))</f>
        <v>10000000000</v>
      </c>
      <c r="DG62" s="170"/>
      <c r="DH62" s="169">
        <f>IF($AZ$26=10000000000,10000000000,IF('SOLAI T2D SPA'!$C$25&lt;=AI62,AI62,10000000000))</f>
        <v>10000000000</v>
      </c>
      <c r="DI62" s="170"/>
      <c r="DJ62"/>
      <c r="DK62"/>
      <c r="DL62"/>
      <c r="DM62"/>
      <c r="DN62"/>
      <c r="DO62"/>
    </row>
    <row r="63" spans="1:119" s="2" customFormat="1" ht="15" customHeight="1" x14ac:dyDescent="0.55000000000000004">
      <c r="A63" s="174"/>
      <c r="B63" s="175"/>
      <c r="C63" s="71">
        <v>5</v>
      </c>
      <c r="D63" s="6">
        <f t="shared" ref="D63" si="183">A62+B62+C63</f>
        <v>29</v>
      </c>
      <c r="E63" s="4">
        <f t="shared" ref="E63" si="184">(A62+C63)/100*2500+B62/100*0.4*2500/1.2</f>
        <v>391.66666666666669</v>
      </c>
      <c r="F63" s="4"/>
      <c r="G63" s="169">
        <v>1319.175</v>
      </c>
      <c r="H63" s="170"/>
      <c r="I63" s="169">
        <v>2054.8416666666667</v>
      </c>
      <c r="J63" s="170"/>
      <c r="K63" s="169">
        <v>2947.0333333333338</v>
      </c>
      <c r="L63" s="170"/>
      <c r="M63" s="169">
        <v>3349.6083333333336</v>
      </c>
      <c r="N63" s="170"/>
      <c r="O63" s="169">
        <v>4070.5833333333339</v>
      </c>
      <c r="P63" s="170"/>
      <c r="Q63" s="169">
        <v>4943.3166666666666</v>
      </c>
      <c r="R63" s="170"/>
      <c r="S63" s="169">
        <v>5807.4083333333338</v>
      </c>
      <c r="T63" s="170"/>
      <c r="U63" s="169">
        <v>6818.0083333333341</v>
      </c>
      <c r="V63" s="170"/>
      <c r="W63" s="169">
        <v>7817.0083333333341</v>
      </c>
      <c r="X63" s="170"/>
      <c r="Y63" s="169">
        <v>8955.4333333333343</v>
      </c>
      <c r="Z63" s="170"/>
      <c r="AA63" s="169">
        <v>10077.424999999999</v>
      </c>
      <c r="AB63" s="170"/>
      <c r="AC63" s="169">
        <v>11331.358333333335</v>
      </c>
      <c r="AD63" s="170"/>
      <c r="AE63" s="169">
        <v>12565.958333333336</v>
      </c>
      <c r="AF63" s="170"/>
      <c r="AG63" s="169">
        <v>13920.716666666667</v>
      </c>
      <c r="AH63" s="170"/>
      <c r="AI63" s="169">
        <v>15252.15</v>
      </c>
      <c r="AJ63" s="170"/>
      <c r="AP63"/>
      <c r="AQ63"/>
      <c r="AR63" s="2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 s="174"/>
      <c r="CA63" s="175"/>
      <c r="CB63" s="81">
        <f t="shared" si="118"/>
        <v>10000000000</v>
      </c>
      <c r="CC63" s="6">
        <f t="shared" ref="CC63" si="185">BZ62+CA62+CB63</f>
        <v>30000000000</v>
      </c>
      <c r="CD63" s="4">
        <f t="shared" ref="CD63" si="186">(BZ62+CB63)/100*2500+CA62/100*0.4*2500/1.2</f>
        <v>583333333333.33337</v>
      </c>
      <c r="CE63"/>
      <c r="CF63" s="169">
        <f>IF($AZ$27=10000000000,10000000000,IF('SOLAI T2D SPA'!$C$25&lt;=G63,G63,10000000000))</f>
        <v>10000000000</v>
      </c>
      <c r="CG63" s="170"/>
      <c r="CH63" s="169">
        <f>IF($AZ$27=10000000000,10000000000,IF('SOLAI T2D SPA'!$C$25&lt;=I63,I63,10000000000))</f>
        <v>10000000000</v>
      </c>
      <c r="CI63" s="170"/>
      <c r="CJ63" s="169">
        <f>IF($AZ$27=10000000000,10000000000,IF('SOLAI T2D SPA'!$C$25&lt;=K63,K63,10000000000))</f>
        <v>10000000000</v>
      </c>
      <c r="CK63" s="170"/>
      <c r="CL63" s="169">
        <f>IF($AZ$27=10000000000,10000000000,IF('SOLAI T2D SPA'!$C$25&lt;=M63,M63,10000000000))</f>
        <v>10000000000</v>
      </c>
      <c r="CM63" s="170"/>
      <c r="CN63" s="169">
        <f>IF($AZ$27=10000000000,10000000000,IF('SOLAI T2D SPA'!$C$25&lt;=O63,O63,10000000000))</f>
        <v>10000000000</v>
      </c>
      <c r="CO63" s="170"/>
      <c r="CP63" s="169">
        <f>IF($AZ$27=10000000000,10000000000,IF('SOLAI T2D SPA'!$C$25&lt;=Q63,Q63,10000000000))</f>
        <v>10000000000</v>
      </c>
      <c r="CQ63" s="170"/>
      <c r="CR63" s="169">
        <f>IF($AZ$27=10000000000,10000000000,IF('SOLAI T2D SPA'!$C$25&lt;=S63,S63,10000000000))</f>
        <v>10000000000</v>
      </c>
      <c r="CS63" s="170"/>
      <c r="CT63" s="169">
        <f>IF($AZ$27=10000000000,10000000000,IF('SOLAI T2D SPA'!$C$25&lt;=U63,U63,10000000000))</f>
        <v>10000000000</v>
      </c>
      <c r="CU63" s="170"/>
      <c r="CV63" s="169">
        <f>IF($AZ$27=10000000000,10000000000,IF('SOLAI T2D SPA'!$C$25&lt;=W63,W63,10000000000))</f>
        <v>10000000000</v>
      </c>
      <c r="CW63" s="170"/>
      <c r="CX63" s="169">
        <f>IF($AZ$27=10000000000,10000000000,IF('SOLAI T2D SPA'!$C$25&lt;=Y63,Y63,10000000000))</f>
        <v>10000000000</v>
      </c>
      <c r="CY63" s="170"/>
      <c r="CZ63" s="169">
        <f>IF($AZ$27=10000000000,10000000000,IF('SOLAI T2D SPA'!$C$25&lt;=AA63,AA63,10000000000))</f>
        <v>10000000000</v>
      </c>
      <c r="DA63" s="170"/>
      <c r="DB63" s="169">
        <f>IF($AZ$27=10000000000,10000000000,IF('SOLAI T2D SPA'!$C$25&lt;=AC63,AC63,10000000000))</f>
        <v>10000000000</v>
      </c>
      <c r="DC63" s="170"/>
      <c r="DD63" s="169">
        <f>IF($AZ$27=10000000000,10000000000,IF('SOLAI T2D SPA'!$C$25&lt;=AE63,AE63,10000000000))</f>
        <v>10000000000</v>
      </c>
      <c r="DE63" s="170"/>
      <c r="DF63" s="169">
        <f>IF($AZ$27=10000000000,10000000000,IF('SOLAI T2D SPA'!$C$25&lt;=AG63,AG63,10000000000))</f>
        <v>10000000000</v>
      </c>
      <c r="DG63" s="170"/>
      <c r="DH63" s="169">
        <f>IF($AZ$27=10000000000,10000000000,IF('SOLAI T2D SPA'!$C$25&lt;=AI63,AI63,10000000000))</f>
        <v>10000000000</v>
      </c>
      <c r="DI63" s="170"/>
      <c r="DJ63"/>
      <c r="DK63"/>
      <c r="DL63"/>
      <c r="DM63"/>
      <c r="DN63"/>
      <c r="DO63"/>
    </row>
    <row r="64" spans="1:119" s="2" customFormat="1" ht="15" customHeight="1" x14ac:dyDescent="0.55000000000000004">
      <c r="A64" s="173">
        <v>5</v>
      </c>
      <c r="B64" s="175"/>
      <c r="C64" s="71">
        <v>4</v>
      </c>
      <c r="D64" s="6">
        <f t="shared" ref="D64" si="187">A64+B62+C64</f>
        <v>29</v>
      </c>
      <c r="E64" s="4">
        <f t="shared" ref="E64" si="188">(A64+C64)/100*2500+B62/100*0.4*2500/1.2</f>
        <v>391.66666666666669</v>
      </c>
      <c r="F64" s="4"/>
      <c r="G64" s="169">
        <v>1319.175</v>
      </c>
      <c r="H64" s="170"/>
      <c r="I64" s="169">
        <v>2054.8416666666667</v>
      </c>
      <c r="J64" s="170"/>
      <c r="K64" s="169">
        <v>2947.0333333333338</v>
      </c>
      <c r="L64" s="170"/>
      <c r="M64" s="169">
        <v>3349.6083333333336</v>
      </c>
      <c r="N64" s="170"/>
      <c r="O64" s="169">
        <v>4070.5833333333339</v>
      </c>
      <c r="P64" s="170"/>
      <c r="Q64" s="169">
        <v>4943.3166666666666</v>
      </c>
      <c r="R64" s="170"/>
      <c r="S64" s="169">
        <v>5807.4083333333338</v>
      </c>
      <c r="T64" s="170"/>
      <c r="U64" s="169">
        <v>6818.0083333333341</v>
      </c>
      <c r="V64" s="170"/>
      <c r="W64" s="169">
        <v>7817.0083333333341</v>
      </c>
      <c r="X64" s="170"/>
      <c r="Y64" s="169">
        <v>8955.4333333333343</v>
      </c>
      <c r="Z64" s="170"/>
      <c r="AA64" s="169">
        <v>10077.424999999999</v>
      </c>
      <c r="AB64" s="170"/>
      <c r="AC64" s="169">
        <v>11331.358333333335</v>
      </c>
      <c r="AD64" s="170"/>
      <c r="AE64" s="169">
        <v>12565.958333333336</v>
      </c>
      <c r="AF64" s="170"/>
      <c r="AG64" s="169">
        <v>13920.716666666667</v>
      </c>
      <c r="AH64" s="170"/>
      <c r="AI64" s="169">
        <v>15252.15</v>
      </c>
      <c r="AJ64" s="170"/>
      <c r="AP64"/>
      <c r="AQ64"/>
      <c r="AR64" s="23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 s="173">
        <f t="shared" ref="BZ64" si="189">AV28</f>
        <v>10000000000</v>
      </c>
      <c r="CA64" s="175"/>
      <c r="CB64" s="81">
        <f t="shared" si="118"/>
        <v>10000000000</v>
      </c>
      <c r="CC64" s="6">
        <f t="shared" ref="CC64" si="190">BZ64+CA62+CB64</f>
        <v>30000000000</v>
      </c>
      <c r="CD64" s="4">
        <f t="shared" ref="CD64" si="191">(BZ64+CB64)/100*2500+CA62/100*0.4*2500/1.2</f>
        <v>583333333333.33337</v>
      </c>
      <c r="CE64"/>
      <c r="CF64" s="169">
        <f>IF($AZ$28=10000000000,10000000000,IF('SOLAI T2D SPA'!$C$25&lt;=G64,G64,10000000000))</f>
        <v>10000000000</v>
      </c>
      <c r="CG64" s="170"/>
      <c r="CH64" s="169">
        <f>IF($AZ$28=10000000000,10000000000,IF('SOLAI T2D SPA'!$C$25&lt;=I64,I64,10000000000))</f>
        <v>10000000000</v>
      </c>
      <c r="CI64" s="170"/>
      <c r="CJ64" s="169">
        <f>IF($AZ$28=10000000000,10000000000,IF('SOLAI T2D SPA'!$C$25&lt;=K64,K64,10000000000))</f>
        <v>10000000000</v>
      </c>
      <c r="CK64" s="170"/>
      <c r="CL64" s="169">
        <f>IF($AZ$28=10000000000,10000000000,IF('SOLAI T2D SPA'!$C$25&lt;=M64,M64,10000000000))</f>
        <v>10000000000</v>
      </c>
      <c r="CM64" s="170"/>
      <c r="CN64" s="169">
        <f>IF($AZ$28=10000000000,10000000000,IF('SOLAI T2D SPA'!$C$25&lt;=O64,O64,10000000000))</f>
        <v>10000000000</v>
      </c>
      <c r="CO64" s="170"/>
      <c r="CP64" s="169">
        <f>IF($AZ$28=10000000000,10000000000,IF('SOLAI T2D SPA'!$C$25&lt;=Q64,Q64,10000000000))</f>
        <v>10000000000</v>
      </c>
      <c r="CQ64" s="170"/>
      <c r="CR64" s="169">
        <f>IF($AZ$28=10000000000,10000000000,IF('SOLAI T2D SPA'!$C$25&lt;=S64,S64,10000000000))</f>
        <v>10000000000</v>
      </c>
      <c r="CS64" s="170"/>
      <c r="CT64" s="169">
        <f>IF($AZ$28=10000000000,10000000000,IF('SOLAI T2D SPA'!$C$25&lt;=U64,U64,10000000000))</f>
        <v>10000000000</v>
      </c>
      <c r="CU64" s="170"/>
      <c r="CV64" s="169">
        <f>IF($AZ$28=10000000000,10000000000,IF('SOLAI T2D SPA'!$C$25&lt;=W64,W64,10000000000))</f>
        <v>10000000000</v>
      </c>
      <c r="CW64" s="170"/>
      <c r="CX64" s="169">
        <f>IF($AZ$28=10000000000,10000000000,IF('SOLAI T2D SPA'!$C$25&lt;=Y64,Y64,10000000000))</f>
        <v>10000000000</v>
      </c>
      <c r="CY64" s="170"/>
      <c r="CZ64" s="169">
        <f>IF($AZ$28=10000000000,10000000000,IF('SOLAI T2D SPA'!$C$25&lt;=AA64,AA64,10000000000))</f>
        <v>10000000000</v>
      </c>
      <c r="DA64" s="170"/>
      <c r="DB64" s="169">
        <f>IF($AZ$28=10000000000,10000000000,IF('SOLAI T2D SPA'!$C$25&lt;=AC64,AC64,10000000000))</f>
        <v>10000000000</v>
      </c>
      <c r="DC64" s="170"/>
      <c r="DD64" s="169">
        <f>IF($AZ$28=10000000000,10000000000,IF('SOLAI T2D SPA'!$C$25&lt;=AE64,AE64,10000000000))</f>
        <v>10000000000</v>
      </c>
      <c r="DE64" s="170"/>
      <c r="DF64" s="169">
        <f>IF($AZ$28=10000000000,10000000000,IF('SOLAI T2D SPA'!$C$25&lt;=AG64,AG64,10000000000))</f>
        <v>10000000000</v>
      </c>
      <c r="DG64" s="170"/>
      <c r="DH64" s="169">
        <f>IF($AZ$28=10000000000,10000000000,IF('SOLAI T2D SPA'!$C$25&lt;=AI64,AI64,10000000000))</f>
        <v>10000000000</v>
      </c>
      <c r="DI64" s="170"/>
      <c r="DJ64"/>
      <c r="DK64"/>
      <c r="DL64"/>
      <c r="DM64"/>
      <c r="DN64"/>
      <c r="DO64"/>
    </row>
    <row r="65" spans="1:119" s="2" customFormat="1" ht="15" customHeight="1" x14ac:dyDescent="0.55000000000000004">
      <c r="A65" s="174"/>
      <c r="B65" s="174"/>
      <c r="C65" s="71">
        <v>5</v>
      </c>
      <c r="D65" s="6">
        <f t="shared" ref="D65" si="192">A64+B62+C65</f>
        <v>30</v>
      </c>
      <c r="E65" s="4">
        <f t="shared" ref="E65" si="193">(A64+C65)/100*2500+B62/100*0.4*2500/1.2</f>
        <v>416.66666666666669</v>
      </c>
      <c r="F65" s="4"/>
      <c r="G65" s="169">
        <v>1368.2666666666669</v>
      </c>
      <c r="H65" s="170"/>
      <c r="I65" s="169">
        <v>2131.5833333333335</v>
      </c>
      <c r="J65" s="170"/>
      <c r="K65" s="169">
        <v>3057.5749999999998</v>
      </c>
      <c r="L65" s="170"/>
      <c r="M65" s="169">
        <v>3475.541666666667</v>
      </c>
      <c r="N65" s="170"/>
      <c r="O65" s="169">
        <v>4224.3083333333334</v>
      </c>
      <c r="P65" s="170"/>
      <c r="Q65" s="169">
        <v>5130.5249999999996</v>
      </c>
      <c r="R65" s="170"/>
      <c r="S65" s="169">
        <v>6028.5916666666672</v>
      </c>
      <c r="T65" s="170"/>
      <c r="U65" s="169">
        <v>7079.1916666666675</v>
      </c>
      <c r="V65" s="170"/>
      <c r="W65" s="169">
        <v>8118.2333333333336</v>
      </c>
      <c r="X65" s="170"/>
      <c r="Y65" s="169">
        <v>9302.6</v>
      </c>
      <c r="Z65" s="170"/>
      <c r="AA65" s="169">
        <v>10471.5</v>
      </c>
      <c r="AB65" s="170"/>
      <c r="AC65" s="169">
        <v>11777.233333333335</v>
      </c>
      <c r="AD65" s="170"/>
      <c r="AE65" s="169">
        <v>13063.475</v>
      </c>
      <c r="AF65" s="170"/>
      <c r="AG65" s="169">
        <v>14476.891666666668</v>
      </c>
      <c r="AH65" s="170"/>
      <c r="AI65" s="169">
        <v>15865.35</v>
      </c>
      <c r="AJ65" s="170"/>
      <c r="AP65"/>
      <c r="AQ65"/>
      <c r="AR65" s="23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 s="174"/>
      <c r="CA65" s="174"/>
      <c r="CB65" s="81">
        <f t="shared" si="118"/>
        <v>10000000000</v>
      </c>
      <c r="CC65" s="6">
        <f t="shared" ref="CC65" si="194">BZ64+CA62+CB65</f>
        <v>30000000000</v>
      </c>
      <c r="CD65" s="4">
        <f t="shared" ref="CD65" si="195">(BZ64+CB65)/100*2500+CA62/100*0.4*2500/1.2</f>
        <v>583333333333.33337</v>
      </c>
      <c r="CE65"/>
      <c r="CF65" s="169">
        <f>IF($AZ$29=10000000000,10000000000,IF('SOLAI T2D SPA'!$C$25&lt;=G65,G65,10000000000))</f>
        <v>10000000000</v>
      </c>
      <c r="CG65" s="170"/>
      <c r="CH65" s="169">
        <f>IF($AZ$29=10000000000,10000000000,IF('SOLAI T2D SPA'!$C$25&lt;=I65,I65,10000000000))</f>
        <v>10000000000</v>
      </c>
      <c r="CI65" s="170"/>
      <c r="CJ65" s="169">
        <f>IF($AZ$29=10000000000,10000000000,IF('SOLAI T2D SPA'!$C$25&lt;=K65,K65,10000000000))</f>
        <v>10000000000</v>
      </c>
      <c r="CK65" s="170"/>
      <c r="CL65" s="169">
        <f>IF($AZ$29=10000000000,10000000000,IF('SOLAI T2D SPA'!$C$25&lt;=M65,M65,10000000000))</f>
        <v>10000000000</v>
      </c>
      <c r="CM65" s="170"/>
      <c r="CN65" s="169">
        <f>IF($AZ$29=10000000000,10000000000,IF('SOLAI T2D SPA'!$C$25&lt;=O65,O65,10000000000))</f>
        <v>10000000000</v>
      </c>
      <c r="CO65" s="170"/>
      <c r="CP65" s="169">
        <f>IF($AZ$29=10000000000,10000000000,IF('SOLAI T2D SPA'!$C$25&lt;=Q65,Q65,10000000000))</f>
        <v>10000000000</v>
      </c>
      <c r="CQ65" s="170"/>
      <c r="CR65" s="169">
        <f>IF($AZ$29=10000000000,10000000000,IF('SOLAI T2D SPA'!$C$25&lt;=S65,S65,10000000000))</f>
        <v>10000000000</v>
      </c>
      <c r="CS65" s="170"/>
      <c r="CT65" s="169">
        <f>IF($AZ$29=10000000000,10000000000,IF('SOLAI T2D SPA'!$C$25&lt;=U65,U65,10000000000))</f>
        <v>10000000000</v>
      </c>
      <c r="CU65" s="170"/>
      <c r="CV65" s="169">
        <f>IF($AZ$29=10000000000,10000000000,IF('SOLAI T2D SPA'!$C$25&lt;=W65,W65,10000000000))</f>
        <v>10000000000</v>
      </c>
      <c r="CW65" s="170"/>
      <c r="CX65" s="169">
        <f>IF($AZ$29=10000000000,10000000000,IF('SOLAI T2D SPA'!$C$25&lt;=Y65,Y65,10000000000))</f>
        <v>10000000000</v>
      </c>
      <c r="CY65" s="170"/>
      <c r="CZ65" s="169">
        <f>IF($AZ$29=10000000000,10000000000,IF('SOLAI T2D SPA'!$C$25&lt;=AA65,AA65,10000000000))</f>
        <v>10000000000</v>
      </c>
      <c r="DA65" s="170"/>
      <c r="DB65" s="169">
        <f>IF($AZ$29=10000000000,10000000000,IF('SOLAI T2D SPA'!$C$25&lt;=AC65,AC65,10000000000))</f>
        <v>10000000000</v>
      </c>
      <c r="DC65" s="170"/>
      <c r="DD65" s="169">
        <f>IF($AZ$29=10000000000,10000000000,IF('SOLAI T2D SPA'!$C$25&lt;=AE65,AE65,10000000000))</f>
        <v>10000000000</v>
      </c>
      <c r="DE65" s="170"/>
      <c r="DF65" s="169">
        <f>IF($AZ$29=10000000000,10000000000,IF('SOLAI T2D SPA'!$C$25&lt;=AG65,AG65,10000000000))</f>
        <v>10000000000</v>
      </c>
      <c r="DG65" s="170"/>
      <c r="DH65" s="169">
        <f>IF($AZ$29=10000000000,10000000000,IF('SOLAI T2D SPA'!$C$25&lt;=AI65,AI65,10000000000))</f>
        <v>10000000000</v>
      </c>
      <c r="DI65" s="170"/>
      <c r="DJ65"/>
      <c r="DK65"/>
      <c r="DL65"/>
      <c r="DM65"/>
      <c r="DN65"/>
      <c r="DO65"/>
    </row>
    <row r="66" spans="1:119" s="2" customFormat="1" ht="15" customHeight="1" x14ac:dyDescent="0.55000000000000004">
      <c r="A66" s="173">
        <v>4</v>
      </c>
      <c r="B66" s="173">
        <v>22</v>
      </c>
      <c r="C66" s="71">
        <v>4</v>
      </c>
      <c r="D66" s="6">
        <f t="shared" ref="D66" si="196">A66+B66+C66</f>
        <v>30</v>
      </c>
      <c r="E66" s="4">
        <f t="shared" ref="E66" si="197">(A66+C66)/100*2500+B66/100*0.4*2500/1.2</f>
        <v>383.33333333333337</v>
      </c>
      <c r="F66" s="4"/>
      <c r="G66" s="169">
        <v>1368.2666666666669</v>
      </c>
      <c r="H66" s="170"/>
      <c r="I66" s="169">
        <v>2131.5833333333335</v>
      </c>
      <c r="J66" s="170"/>
      <c r="K66" s="169">
        <v>3057.5749999999998</v>
      </c>
      <c r="L66" s="170"/>
      <c r="M66" s="169">
        <v>3475.541666666667</v>
      </c>
      <c r="N66" s="170"/>
      <c r="O66" s="169">
        <v>4224.3083333333334</v>
      </c>
      <c r="P66" s="170"/>
      <c r="Q66" s="169">
        <v>5130.5249999999996</v>
      </c>
      <c r="R66" s="170"/>
      <c r="S66" s="169">
        <v>6028.5916666666672</v>
      </c>
      <c r="T66" s="170"/>
      <c r="U66" s="169">
        <v>7079.1916666666675</v>
      </c>
      <c r="V66" s="170"/>
      <c r="W66" s="169">
        <v>8118.2333333333336</v>
      </c>
      <c r="X66" s="170"/>
      <c r="Y66" s="169">
        <v>9302.6</v>
      </c>
      <c r="Z66" s="170"/>
      <c r="AA66" s="169">
        <v>10471.5</v>
      </c>
      <c r="AB66" s="170"/>
      <c r="AC66" s="169">
        <v>11777.233333333335</v>
      </c>
      <c r="AD66" s="170"/>
      <c r="AE66" s="169">
        <v>13063.475</v>
      </c>
      <c r="AF66" s="170"/>
      <c r="AG66" s="169">
        <v>14476.891666666668</v>
      </c>
      <c r="AH66" s="170"/>
      <c r="AI66" s="169">
        <v>15865.35</v>
      </c>
      <c r="AJ66" s="170"/>
      <c r="AP66"/>
      <c r="AQ66"/>
      <c r="AR66" s="23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 s="173">
        <f t="shared" ref="BZ66" si="198">AV30</f>
        <v>10000000000</v>
      </c>
      <c r="CA66" s="173">
        <f t="shared" ref="CA66" si="199">AW30</f>
        <v>10000000000</v>
      </c>
      <c r="CB66" s="81">
        <f t="shared" si="118"/>
        <v>10000000000</v>
      </c>
      <c r="CC66" s="6">
        <f t="shared" ref="CC66" si="200">BZ66+CA66+CB66</f>
        <v>30000000000</v>
      </c>
      <c r="CD66" s="4">
        <f t="shared" ref="CD66" si="201">(BZ66+CB66)/100*2500+CA66/100*0.4*2500/1.2</f>
        <v>583333333333.33337</v>
      </c>
      <c r="CE66"/>
      <c r="CF66" s="169">
        <f>IF($AZ$30=10000000000,10000000000,IF('SOLAI T2D SPA'!$C$25&lt;=G66,G66,10000000000))</f>
        <v>10000000000</v>
      </c>
      <c r="CG66" s="170"/>
      <c r="CH66" s="169">
        <f>IF($AZ$30=10000000000,10000000000,IF('SOLAI T2D SPA'!$C$25&lt;=I66,I66,10000000000))</f>
        <v>10000000000</v>
      </c>
      <c r="CI66" s="170"/>
      <c r="CJ66" s="169">
        <f>IF($AZ$30=10000000000,10000000000,IF('SOLAI T2D SPA'!$C$25&lt;=K66,K66,10000000000))</f>
        <v>10000000000</v>
      </c>
      <c r="CK66" s="170"/>
      <c r="CL66" s="169">
        <f>IF($AZ$30=10000000000,10000000000,IF('SOLAI T2D SPA'!$C$25&lt;=M66,M66,10000000000))</f>
        <v>10000000000</v>
      </c>
      <c r="CM66" s="170"/>
      <c r="CN66" s="169">
        <f>IF($AZ$30=10000000000,10000000000,IF('SOLAI T2D SPA'!$C$25&lt;=O66,O66,10000000000))</f>
        <v>10000000000</v>
      </c>
      <c r="CO66" s="170"/>
      <c r="CP66" s="169">
        <f>IF($AZ$30=10000000000,10000000000,IF('SOLAI T2D SPA'!$C$25&lt;=Q66,Q66,10000000000))</f>
        <v>10000000000</v>
      </c>
      <c r="CQ66" s="170"/>
      <c r="CR66" s="169">
        <f>IF($AZ$30=10000000000,10000000000,IF('SOLAI T2D SPA'!$C$25&lt;=S66,S66,10000000000))</f>
        <v>10000000000</v>
      </c>
      <c r="CS66" s="170"/>
      <c r="CT66" s="169">
        <f>IF($AZ$30=10000000000,10000000000,IF('SOLAI T2D SPA'!$C$25&lt;=U66,U66,10000000000))</f>
        <v>10000000000</v>
      </c>
      <c r="CU66" s="170"/>
      <c r="CV66" s="169">
        <f>IF($AZ$30=10000000000,10000000000,IF('SOLAI T2D SPA'!$C$25&lt;=W66,W66,10000000000))</f>
        <v>10000000000</v>
      </c>
      <c r="CW66" s="170"/>
      <c r="CX66" s="169">
        <f>IF($AZ$30=10000000000,10000000000,IF('SOLAI T2D SPA'!$C$25&lt;=Y66,Y66,10000000000))</f>
        <v>10000000000</v>
      </c>
      <c r="CY66" s="170"/>
      <c r="CZ66" s="169">
        <f>IF($AZ$30=10000000000,10000000000,IF('SOLAI T2D SPA'!$C$25&lt;=AA66,AA66,10000000000))</f>
        <v>10000000000</v>
      </c>
      <c r="DA66" s="170"/>
      <c r="DB66" s="169">
        <f>IF($AZ$30=10000000000,10000000000,IF('SOLAI T2D SPA'!$C$25&lt;=AC66,AC66,10000000000))</f>
        <v>10000000000</v>
      </c>
      <c r="DC66" s="170"/>
      <c r="DD66" s="169">
        <f>IF($AZ$30=10000000000,10000000000,IF('SOLAI T2D SPA'!$C$25&lt;=AE66,AE66,10000000000))</f>
        <v>10000000000</v>
      </c>
      <c r="DE66" s="170"/>
      <c r="DF66" s="169">
        <f>IF($AZ$30=10000000000,10000000000,IF('SOLAI T2D SPA'!$C$25&lt;=AG66,AG66,10000000000))</f>
        <v>10000000000</v>
      </c>
      <c r="DG66" s="170"/>
      <c r="DH66" s="169">
        <f>IF($AZ$30=10000000000,10000000000,IF('SOLAI T2D SPA'!$C$25&lt;=AI66,AI66,10000000000))</f>
        <v>10000000000</v>
      </c>
      <c r="DI66" s="170"/>
      <c r="DJ66"/>
      <c r="DK66"/>
      <c r="DL66"/>
      <c r="DM66"/>
      <c r="DN66"/>
      <c r="DO66"/>
    </row>
    <row r="67" spans="1:119" s="2" customFormat="1" ht="15" customHeight="1" x14ac:dyDescent="0.55000000000000004">
      <c r="A67" s="174"/>
      <c r="B67" s="175"/>
      <c r="C67" s="71">
        <v>5</v>
      </c>
      <c r="D67" s="6">
        <f t="shared" ref="D67" si="202">A66+B66+C67</f>
        <v>31</v>
      </c>
      <c r="E67" s="4">
        <f t="shared" ref="E67" si="203">(A66+C67)/100*2500+B66/100*0.4*2500/1.2</f>
        <v>408.33333333333337</v>
      </c>
      <c r="F67" s="4"/>
      <c r="G67" s="169">
        <v>1417.2666666666669</v>
      </c>
      <c r="H67" s="170"/>
      <c r="I67" s="169">
        <v>2208.166666666667</v>
      </c>
      <c r="J67" s="170"/>
      <c r="K67" s="169">
        <v>3168.0666666666671</v>
      </c>
      <c r="L67" s="170"/>
      <c r="M67" s="169">
        <v>3601.65</v>
      </c>
      <c r="N67" s="170"/>
      <c r="O67" s="169">
        <v>4377.541666666667</v>
      </c>
      <c r="P67" s="170"/>
      <c r="Q67" s="169">
        <v>5318</v>
      </c>
      <c r="R67" s="170"/>
      <c r="S67" s="169">
        <v>6250.1833333333334</v>
      </c>
      <c r="T67" s="170"/>
      <c r="U67" s="169">
        <v>7340.2416666666677</v>
      </c>
      <c r="V67" s="170"/>
      <c r="W67" s="169">
        <v>8419.4249999999993</v>
      </c>
      <c r="X67" s="170"/>
      <c r="Y67" s="169">
        <v>9649.8583333333336</v>
      </c>
      <c r="Z67" s="170"/>
      <c r="AA67" s="169">
        <v>10864.816666666668</v>
      </c>
      <c r="AB67" s="170"/>
      <c r="AC67" s="169">
        <v>12222.375</v>
      </c>
      <c r="AD67" s="170"/>
      <c r="AE67" s="169">
        <v>13560.391666666668</v>
      </c>
      <c r="AF67" s="170"/>
      <c r="AG67" s="169">
        <v>15032.708333333336</v>
      </c>
      <c r="AH67" s="170"/>
      <c r="AI67" s="169">
        <v>16480.291666666668</v>
      </c>
      <c r="AJ67" s="170"/>
      <c r="AP67"/>
      <c r="AQ67"/>
      <c r="AR67" s="23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 s="174"/>
      <c r="CA67" s="175"/>
      <c r="CB67" s="81">
        <f t="shared" si="118"/>
        <v>10000000000</v>
      </c>
      <c r="CC67" s="6">
        <f t="shared" ref="CC67" si="204">BZ66+CA66+CB67</f>
        <v>30000000000</v>
      </c>
      <c r="CD67" s="4">
        <f t="shared" ref="CD67" si="205">(BZ66+CB67)/100*2500+CA66/100*0.4*2500/1.2</f>
        <v>583333333333.33337</v>
      </c>
      <c r="CE67"/>
      <c r="CF67" s="169">
        <f>IF($AZ$31=10000000000,10000000000,IF('SOLAI T2D SPA'!$C$25&lt;=G67,G67,10000000000))</f>
        <v>10000000000</v>
      </c>
      <c r="CG67" s="170"/>
      <c r="CH67" s="169">
        <f>IF($AZ$31=10000000000,10000000000,IF('SOLAI T2D SPA'!$C$25&lt;=I67,I67,10000000000))</f>
        <v>10000000000</v>
      </c>
      <c r="CI67" s="170"/>
      <c r="CJ67" s="169">
        <f>IF($AZ$31=10000000000,10000000000,IF('SOLAI T2D SPA'!$C$25&lt;=K67,K67,10000000000))</f>
        <v>10000000000</v>
      </c>
      <c r="CK67" s="170"/>
      <c r="CL67" s="169">
        <f>IF($AZ$31=10000000000,10000000000,IF('SOLAI T2D SPA'!$C$25&lt;=M67,M67,10000000000))</f>
        <v>10000000000</v>
      </c>
      <c r="CM67" s="170"/>
      <c r="CN67" s="169">
        <f>IF($AZ$31=10000000000,10000000000,IF('SOLAI T2D SPA'!$C$25&lt;=O67,O67,10000000000))</f>
        <v>10000000000</v>
      </c>
      <c r="CO67" s="170"/>
      <c r="CP67" s="169">
        <f>IF($AZ$31=10000000000,10000000000,IF('SOLAI T2D SPA'!$C$25&lt;=Q67,Q67,10000000000))</f>
        <v>10000000000</v>
      </c>
      <c r="CQ67" s="170"/>
      <c r="CR67" s="169">
        <f>IF($AZ$31=10000000000,10000000000,IF('SOLAI T2D SPA'!$C$25&lt;=S67,S67,10000000000))</f>
        <v>10000000000</v>
      </c>
      <c r="CS67" s="170"/>
      <c r="CT67" s="169">
        <f>IF($AZ$31=10000000000,10000000000,IF('SOLAI T2D SPA'!$C$25&lt;=U67,U67,10000000000))</f>
        <v>10000000000</v>
      </c>
      <c r="CU67" s="170"/>
      <c r="CV67" s="169">
        <f>IF($AZ$31=10000000000,10000000000,IF('SOLAI T2D SPA'!$C$25&lt;=W67,W67,10000000000))</f>
        <v>10000000000</v>
      </c>
      <c r="CW67" s="170"/>
      <c r="CX67" s="169">
        <f>IF($AZ$31=10000000000,10000000000,IF('SOLAI T2D SPA'!$C$25&lt;=Y67,Y67,10000000000))</f>
        <v>10000000000</v>
      </c>
      <c r="CY67" s="170"/>
      <c r="CZ67" s="169">
        <f>IF($AZ$31=10000000000,10000000000,IF('SOLAI T2D SPA'!$C$25&lt;=AA67,AA67,10000000000))</f>
        <v>10000000000</v>
      </c>
      <c r="DA67" s="170"/>
      <c r="DB67" s="169">
        <f>IF($AZ$31=10000000000,10000000000,IF('SOLAI T2D SPA'!$C$25&lt;=AC67,AC67,10000000000))</f>
        <v>10000000000</v>
      </c>
      <c r="DC67" s="170"/>
      <c r="DD67" s="169">
        <f>IF($AZ$31=10000000000,10000000000,IF('SOLAI T2D SPA'!$C$25&lt;=AE67,AE67,10000000000))</f>
        <v>10000000000</v>
      </c>
      <c r="DE67" s="170"/>
      <c r="DF67" s="169">
        <f>IF($AZ$31=10000000000,10000000000,IF('SOLAI T2D SPA'!$C$25&lt;=AG67,AG67,10000000000))</f>
        <v>10000000000</v>
      </c>
      <c r="DG67" s="170"/>
      <c r="DH67" s="169">
        <f>IF($AZ$31=10000000000,10000000000,IF('SOLAI T2D SPA'!$C$25&lt;=AI67,AI67,10000000000))</f>
        <v>10000000000</v>
      </c>
      <c r="DI67" s="170"/>
      <c r="DJ67"/>
      <c r="DK67"/>
      <c r="DL67"/>
      <c r="DM67"/>
      <c r="DN67"/>
      <c r="DO67"/>
    </row>
    <row r="68" spans="1:119" s="2" customFormat="1" ht="15" customHeight="1" x14ac:dyDescent="0.55000000000000004">
      <c r="A68" s="173">
        <v>5</v>
      </c>
      <c r="B68" s="175"/>
      <c r="C68" s="71">
        <v>4</v>
      </c>
      <c r="D68" s="6">
        <f t="shared" ref="D68" si="206">A68+B66+C68</f>
        <v>31</v>
      </c>
      <c r="E68" s="4">
        <f t="shared" ref="E68" si="207">(A68+C68)/100*2500+B66/100*0.4*2500/1.2</f>
        <v>408.33333333333337</v>
      </c>
      <c r="F68" s="4"/>
      <c r="G68" s="169">
        <v>1417.2666666666669</v>
      </c>
      <c r="H68" s="170"/>
      <c r="I68" s="169">
        <v>2208.166666666667</v>
      </c>
      <c r="J68" s="170"/>
      <c r="K68" s="169">
        <v>3168.0666666666671</v>
      </c>
      <c r="L68" s="170"/>
      <c r="M68" s="169">
        <v>3601.65</v>
      </c>
      <c r="N68" s="170"/>
      <c r="O68" s="169">
        <v>4377.541666666667</v>
      </c>
      <c r="P68" s="170"/>
      <c r="Q68" s="169">
        <v>5318</v>
      </c>
      <c r="R68" s="170"/>
      <c r="S68" s="169">
        <v>6250.1833333333334</v>
      </c>
      <c r="T68" s="170"/>
      <c r="U68" s="169">
        <v>7340.2416666666677</v>
      </c>
      <c r="V68" s="170"/>
      <c r="W68" s="169">
        <v>8419.4249999999993</v>
      </c>
      <c r="X68" s="170"/>
      <c r="Y68" s="169">
        <v>9649.8583333333336</v>
      </c>
      <c r="Z68" s="170"/>
      <c r="AA68" s="169">
        <v>10864.816666666668</v>
      </c>
      <c r="AB68" s="170"/>
      <c r="AC68" s="169">
        <v>12222.375</v>
      </c>
      <c r="AD68" s="170"/>
      <c r="AE68" s="169">
        <v>13560.391666666668</v>
      </c>
      <c r="AF68" s="170"/>
      <c r="AG68" s="169">
        <v>15032.708333333336</v>
      </c>
      <c r="AH68" s="170"/>
      <c r="AI68" s="169">
        <v>16480.291666666668</v>
      </c>
      <c r="AJ68" s="170"/>
      <c r="AP68"/>
      <c r="AQ68"/>
      <c r="AR68" s="23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 s="173">
        <f t="shared" ref="BZ68" si="208">AV32</f>
        <v>10000000000</v>
      </c>
      <c r="CA68" s="175"/>
      <c r="CB68" s="81">
        <f t="shared" si="118"/>
        <v>10000000000</v>
      </c>
      <c r="CC68" s="6">
        <f t="shared" ref="CC68" si="209">BZ68+CA66+CB68</f>
        <v>30000000000</v>
      </c>
      <c r="CD68" s="4">
        <f t="shared" ref="CD68" si="210">(BZ68+CB68)/100*2500+CA66/100*0.4*2500/1.2</f>
        <v>583333333333.33337</v>
      </c>
      <c r="CE68"/>
      <c r="CF68" s="169">
        <f>IF($AZ$32=10000000000,10000000000,IF('SOLAI T2D SPA'!$C$25&lt;=G68,G68,10000000000))</f>
        <v>10000000000</v>
      </c>
      <c r="CG68" s="170"/>
      <c r="CH68" s="169">
        <f>IF($AZ$32=10000000000,10000000000,IF('SOLAI T2D SPA'!$C$25&lt;=I68,I68,10000000000))</f>
        <v>10000000000</v>
      </c>
      <c r="CI68" s="170"/>
      <c r="CJ68" s="169">
        <f>IF($AZ$32=10000000000,10000000000,IF('SOLAI T2D SPA'!$C$25&lt;=K68,K68,10000000000))</f>
        <v>10000000000</v>
      </c>
      <c r="CK68" s="170"/>
      <c r="CL68" s="169">
        <f>IF($AZ$32=10000000000,10000000000,IF('SOLAI T2D SPA'!$C$25&lt;=M68,M68,10000000000))</f>
        <v>10000000000</v>
      </c>
      <c r="CM68" s="170"/>
      <c r="CN68" s="169">
        <f>IF($AZ$32=10000000000,10000000000,IF('SOLAI T2D SPA'!$C$25&lt;=O68,O68,10000000000))</f>
        <v>10000000000</v>
      </c>
      <c r="CO68" s="170"/>
      <c r="CP68" s="169">
        <f>IF($AZ$32=10000000000,10000000000,IF('SOLAI T2D SPA'!$C$25&lt;=Q68,Q68,10000000000))</f>
        <v>10000000000</v>
      </c>
      <c r="CQ68" s="170"/>
      <c r="CR68" s="169">
        <f>IF($AZ$32=10000000000,10000000000,IF('SOLAI T2D SPA'!$C$25&lt;=S68,S68,10000000000))</f>
        <v>10000000000</v>
      </c>
      <c r="CS68" s="170"/>
      <c r="CT68" s="169">
        <f>IF($AZ$32=10000000000,10000000000,IF('SOLAI T2D SPA'!$C$25&lt;=U68,U68,10000000000))</f>
        <v>10000000000</v>
      </c>
      <c r="CU68" s="170"/>
      <c r="CV68" s="169">
        <f>IF($AZ$32=10000000000,10000000000,IF('SOLAI T2D SPA'!$C$25&lt;=W68,W68,10000000000))</f>
        <v>10000000000</v>
      </c>
      <c r="CW68" s="170"/>
      <c r="CX68" s="169">
        <f>IF($AZ$32=10000000000,10000000000,IF('SOLAI T2D SPA'!$C$25&lt;=Y68,Y68,10000000000))</f>
        <v>10000000000</v>
      </c>
      <c r="CY68" s="170"/>
      <c r="CZ68" s="169">
        <f>IF($AZ$32=10000000000,10000000000,IF('SOLAI T2D SPA'!$C$25&lt;=AA68,AA68,10000000000))</f>
        <v>10000000000</v>
      </c>
      <c r="DA68" s="170"/>
      <c r="DB68" s="169">
        <f>IF($AZ$32=10000000000,10000000000,IF('SOLAI T2D SPA'!$C$25&lt;=AC68,AC68,10000000000))</f>
        <v>10000000000</v>
      </c>
      <c r="DC68" s="170"/>
      <c r="DD68" s="169">
        <f>IF($AZ$32=10000000000,10000000000,IF('SOLAI T2D SPA'!$C$25&lt;=AE68,AE68,10000000000))</f>
        <v>10000000000</v>
      </c>
      <c r="DE68" s="170"/>
      <c r="DF68" s="169">
        <f>IF($AZ$32=10000000000,10000000000,IF('SOLAI T2D SPA'!$C$25&lt;=AG68,AG68,10000000000))</f>
        <v>10000000000</v>
      </c>
      <c r="DG68" s="170"/>
      <c r="DH68" s="169">
        <f>IF($AZ$32=10000000000,10000000000,IF('SOLAI T2D SPA'!$C$25&lt;=AI68,AI68,10000000000))</f>
        <v>10000000000</v>
      </c>
      <c r="DI68" s="170"/>
      <c r="DJ68"/>
      <c r="DK68"/>
      <c r="DL68"/>
      <c r="DM68"/>
      <c r="DN68"/>
      <c r="DO68"/>
    </row>
    <row r="69" spans="1:119" s="2" customFormat="1" ht="15" customHeight="1" x14ac:dyDescent="0.55000000000000004">
      <c r="A69" s="174"/>
      <c r="B69" s="174"/>
      <c r="C69" s="71">
        <v>5</v>
      </c>
      <c r="D69" s="6">
        <f t="shared" ref="D69" si="211">A68+B66+C69</f>
        <v>32</v>
      </c>
      <c r="E69" s="4">
        <f t="shared" ref="E69" si="212">(A68+C69)/100*2500+B66/100*0.4*2500/1.2</f>
        <v>433.33333333333337</v>
      </c>
      <c r="F69" s="4"/>
      <c r="G69" s="169">
        <v>1466.3916666666669</v>
      </c>
      <c r="H69" s="170"/>
      <c r="I69" s="169">
        <v>2284.9833333333336</v>
      </c>
      <c r="J69" s="170"/>
      <c r="K69" s="169">
        <v>3278.25</v>
      </c>
      <c r="L69" s="170"/>
      <c r="M69" s="169">
        <v>3727.4333333333338</v>
      </c>
      <c r="N69" s="170"/>
      <c r="O69" s="169">
        <v>4531.0249999999996</v>
      </c>
      <c r="P69" s="170"/>
      <c r="Q69" s="169">
        <v>5505.7416666666677</v>
      </c>
      <c r="R69" s="170"/>
      <c r="S69" s="169">
        <v>6470.9583333333339</v>
      </c>
      <c r="T69" s="170"/>
      <c r="U69" s="169">
        <v>7601.9083333333338</v>
      </c>
      <c r="V69" s="170"/>
      <c r="W69" s="169">
        <v>8720.5083333333332</v>
      </c>
      <c r="X69" s="170"/>
      <c r="Y69" s="169">
        <v>9997.125</v>
      </c>
      <c r="Z69" s="170"/>
      <c r="AA69" s="169">
        <v>11258.291666666668</v>
      </c>
      <c r="AB69" s="170"/>
      <c r="AC69" s="169">
        <v>12667.883333333335</v>
      </c>
      <c r="AD69" s="170"/>
      <c r="AE69" s="169">
        <v>14059.35</v>
      </c>
      <c r="AF69" s="170"/>
      <c r="AG69" s="169">
        <v>15589.591666666667</v>
      </c>
      <c r="AH69" s="170"/>
      <c r="AI69" s="169">
        <v>17094.849999999999</v>
      </c>
      <c r="AJ69" s="170"/>
      <c r="AP69"/>
      <c r="AQ69"/>
      <c r="AR69" s="23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 s="174"/>
      <c r="CA69" s="174"/>
      <c r="CB69" s="81">
        <f t="shared" si="118"/>
        <v>10000000000</v>
      </c>
      <c r="CC69" s="6">
        <f t="shared" ref="CC69" si="213">BZ68+CA66+CB69</f>
        <v>30000000000</v>
      </c>
      <c r="CD69" s="4">
        <f t="shared" ref="CD69" si="214">(BZ68+CB69)/100*2500+CA66/100*0.4*2500/1.2</f>
        <v>583333333333.33337</v>
      </c>
      <c r="CE69"/>
      <c r="CF69" s="169">
        <f>IF($AZ$33=10000000000,10000000000,IF('SOLAI T2D SPA'!$C$25&lt;=G69,G69,10000000000))</f>
        <v>10000000000</v>
      </c>
      <c r="CG69" s="170"/>
      <c r="CH69" s="169">
        <f>IF($AZ$33=10000000000,10000000000,IF('SOLAI T2D SPA'!$C$25&lt;=I69,I69,10000000000))</f>
        <v>10000000000</v>
      </c>
      <c r="CI69" s="170"/>
      <c r="CJ69" s="169">
        <f>IF($AZ$33=10000000000,10000000000,IF('SOLAI T2D SPA'!$C$25&lt;=K69,K69,10000000000))</f>
        <v>10000000000</v>
      </c>
      <c r="CK69" s="170"/>
      <c r="CL69" s="169">
        <f>IF($AZ$33=10000000000,10000000000,IF('SOLAI T2D SPA'!$C$25&lt;=M69,M69,10000000000))</f>
        <v>10000000000</v>
      </c>
      <c r="CM69" s="170"/>
      <c r="CN69" s="169">
        <f>IF($AZ$33=10000000000,10000000000,IF('SOLAI T2D SPA'!$C$25&lt;=O69,O69,10000000000))</f>
        <v>10000000000</v>
      </c>
      <c r="CO69" s="170"/>
      <c r="CP69" s="169">
        <f>IF($AZ$33=10000000000,10000000000,IF('SOLAI T2D SPA'!$C$25&lt;=Q69,Q69,10000000000))</f>
        <v>10000000000</v>
      </c>
      <c r="CQ69" s="170"/>
      <c r="CR69" s="169">
        <f>IF($AZ$33=10000000000,10000000000,IF('SOLAI T2D SPA'!$C$25&lt;=S69,S69,10000000000))</f>
        <v>10000000000</v>
      </c>
      <c r="CS69" s="170"/>
      <c r="CT69" s="169">
        <f>IF($AZ$33=10000000000,10000000000,IF('SOLAI T2D SPA'!$C$25&lt;=U69,U69,10000000000))</f>
        <v>10000000000</v>
      </c>
      <c r="CU69" s="170"/>
      <c r="CV69" s="169">
        <f>IF($AZ$33=10000000000,10000000000,IF('SOLAI T2D SPA'!$C$25&lt;=W69,W69,10000000000))</f>
        <v>10000000000</v>
      </c>
      <c r="CW69" s="170"/>
      <c r="CX69" s="169">
        <f>IF($AZ$33=10000000000,10000000000,IF('SOLAI T2D SPA'!$C$25&lt;=Y69,Y69,10000000000))</f>
        <v>10000000000</v>
      </c>
      <c r="CY69" s="170"/>
      <c r="CZ69" s="169">
        <f>IF($AZ$33=10000000000,10000000000,IF('SOLAI T2D SPA'!$C$25&lt;=AA69,AA69,10000000000))</f>
        <v>10000000000</v>
      </c>
      <c r="DA69" s="170"/>
      <c r="DB69" s="169">
        <f>IF($AZ$33=10000000000,10000000000,IF('SOLAI T2D SPA'!$C$25&lt;=AC69,AC69,10000000000))</f>
        <v>10000000000</v>
      </c>
      <c r="DC69" s="170"/>
      <c r="DD69" s="169">
        <f>IF($AZ$33=10000000000,10000000000,IF('SOLAI T2D SPA'!$C$25&lt;=AE69,AE69,10000000000))</f>
        <v>10000000000</v>
      </c>
      <c r="DE69" s="170"/>
      <c r="DF69" s="169">
        <f>IF($AZ$33=10000000000,10000000000,IF('SOLAI T2D SPA'!$C$25&lt;=AG69,AG69,10000000000))</f>
        <v>10000000000</v>
      </c>
      <c r="DG69" s="170"/>
      <c r="DH69" s="169">
        <f>IF($AZ$33=10000000000,10000000000,IF('SOLAI T2D SPA'!$C$25&lt;=AI69,AI69,10000000000))</f>
        <v>10000000000</v>
      </c>
      <c r="DI69" s="170"/>
      <c r="DJ69"/>
      <c r="DK69"/>
      <c r="DL69"/>
      <c r="DM69"/>
      <c r="DN69"/>
      <c r="DO69"/>
    </row>
    <row r="70" spans="1:119" s="2" customFormat="1" ht="15" customHeight="1" x14ac:dyDescent="0.55000000000000004">
      <c r="A70" s="173">
        <v>4</v>
      </c>
      <c r="B70" s="173">
        <v>24</v>
      </c>
      <c r="C70" s="71">
        <v>4</v>
      </c>
      <c r="D70" s="6">
        <f t="shared" ref="D70" si="215">A70+B70+C70</f>
        <v>32</v>
      </c>
      <c r="E70" s="4">
        <f t="shared" ref="E70" si="216">(A70+C70)/100*2500+B70/100*0.4*2500/1.2</f>
        <v>400</v>
      </c>
      <c r="F70" s="4"/>
      <c r="G70" s="169">
        <v>1466.3916666666669</v>
      </c>
      <c r="H70" s="170"/>
      <c r="I70" s="169">
        <v>2284.9833333333336</v>
      </c>
      <c r="J70" s="170"/>
      <c r="K70" s="169">
        <v>3278.25</v>
      </c>
      <c r="L70" s="170"/>
      <c r="M70" s="169">
        <v>3727.4333333333338</v>
      </c>
      <c r="N70" s="170"/>
      <c r="O70" s="169">
        <v>4531.0249999999996</v>
      </c>
      <c r="P70" s="170"/>
      <c r="Q70" s="169">
        <v>5505.7416666666677</v>
      </c>
      <c r="R70" s="170"/>
      <c r="S70" s="169">
        <v>6470.9583333333339</v>
      </c>
      <c r="T70" s="170"/>
      <c r="U70" s="169">
        <v>7601.9083333333338</v>
      </c>
      <c r="V70" s="170"/>
      <c r="W70" s="169">
        <v>8720.5083333333332</v>
      </c>
      <c r="X70" s="170"/>
      <c r="Y70" s="169">
        <v>9997.125</v>
      </c>
      <c r="Z70" s="170"/>
      <c r="AA70" s="169">
        <v>11258.291666666668</v>
      </c>
      <c r="AB70" s="170"/>
      <c r="AC70" s="169">
        <v>12667.883333333335</v>
      </c>
      <c r="AD70" s="170"/>
      <c r="AE70" s="169">
        <v>14059.35</v>
      </c>
      <c r="AF70" s="170"/>
      <c r="AG70" s="169">
        <v>15589.591666666667</v>
      </c>
      <c r="AH70" s="170"/>
      <c r="AI70" s="169">
        <v>17094.849999999999</v>
      </c>
      <c r="AJ70" s="170"/>
      <c r="AP70"/>
      <c r="AQ70"/>
      <c r="AR70" s="23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 s="173">
        <f t="shared" ref="BZ70" si="217">AV34</f>
        <v>10000000000</v>
      </c>
      <c r="CA70" s="173">
        <f t="shared" ref="CA70" si="218">AW34</f>
        <v>10000000000</v>
      </c>
      <c r="CB70" s="81">
        <f t="shared" si="118"/>
        <v>10000000000</v>
      </c>
      <c r="CC70" s="6">
        <f t="shared" ref="CC70" si="219">BZ70+CA70+CB70</f>
        <v>30000000000</v>
      </c>
      <c r="CD70" s="4">
        <f t="shared" ref="CD70" si="220">(BZ70+CB70)/100*2500+CA70/100*0.4*2500/1.2</f>
        <v>583333333333.33337</v>
      </c>
      <c r="CE70"/>
      <c r="CF70" s="169">
        <f>IF($AZ$34=10000000000,10000000000,IF('SOLAI T2D SPA'!$C$25&lt;=G70,G70,10000000000))</f>
        <v>10000000000</v>
      </c>
      <c r="CG70" s="170"/>
      <c r="CH70" s="169">
        <f>IF($AZ$34=10000000000,10000000000,IF('SOLAI T2D SPA'!$C$25&lt;=I70,I70,10000000000))</f>
        <v>10000000000</v>
      </c>
      <c r="CI70" s="170"/>
      <c r="CJ70" s="169">
        <f>IF($AZ$34=10000000000,10000000000,IF('SOLAI T2D SPA'!$C$25&lt;=K70,K70,10000000000))</f>
        <v>10000000000</v>
      </c>
      <c r="CK70" s="170"/>
      <c r="CL70" s="169">
        <f>IF($AZ$34=10000000000,10000000000,IF('SOLAI T2D SPA'!$C$25&lt;=M70,M70,10000000000))</f>
        <v>10000000000</v>
      </c>
      <c r="CM70" s="170"/>
      <c r="CN70" s="169">
        <f>IF($AZ$34=10000000000,10000000000,IF('SOLAI T2D SPA'!$C$25&lt;=O70,O70,10000000000))</f>
        <v>10000000000</v>
      </c>
      <c r="CO70" s="170"/>
      <c r="CP70" s="169">
        <f>IF($AZ$34=10000000000,10000000000,IF('SOLAI T2D SPA'!$C$25&lt;=Q70,Q70,10000000000))</f>
        <v>10000000000</v>
      </c>
      <c r="CQ70" s="170"/>
      <c r="CR70" s="169">
        <f>IF($AZ$34=10000000000,10000000000,IF('SOLAI T2D SPA'!$C$25&lt;=S70,S70,10000000000))</f>
        <v>10000000000</v>
      </c>
      <c r="CS70" s="170"/>
      <c r="CT70" s="169">
        <f>IF($AZ$34=10000000000,10000000000,IF('SOLAI T2D SPA'!$C$25&lt;=U70,U70,10000000000))</f>
        <v>10000000000</v>
      </c>
      <c r="CU70" s="170"/>
      <c r="CV70" s="169">
        <f>IF($AZ$34=10000000000,10000000000,IF('SOLAI T2D SPA'!$C$25&lt;=W70,W70,10000000000))</f>
        <v>10000000000</v>
      </c>
      <c r="CW70" s="170"/>
      <c r="CX70" s="169">
        <f>IF($AZ$34=10000000000,10000000000,IF('SOLAI T2D SPA'!$C$25&lt;=Y70,Y70,10000000000))</f>
        <v>10000000000</v>
      </c>
      <c r="CY70" s="170"/>
      <c r="CZ70" s="169">
        <f>IF($AZ$34=10000000000,10000000000,IF('SOLAI T2D SPA'!$C$25&lt;=AA70,AA70,10000000000))</f>
        <v>10000000000</v>
      </c>
      <c r="DA70" s="170"/>
      <c r="DB70" s="169">
        <f>IF($AZ$34=10000000000,10000000000,IF('SOLAI T2D SPA'!$C$25&lt;=AC70,AC70,10000000000))</f>
        <v>10000000000</v>
      </c>
      <c r="DC70" s="170"/>
      <c r="DD70" s="169">
        <f>IF($AZ$34=10000000000,10000000000,IF('SOLAI T2D SPA'!$C$25&lt;=AE70,AE70,10000000000))</f>
        <v>10000000000</v>
      </c>
      <c r="DE70" s="170"/>
      <c r="DF70" s="169">
        <f>IF($AZ$34=10000000000,10000000000,IF('SOLAI T2D SPA'!$C$25&lt;=AG70,AG70,10000000000))</f>
        <v>10000000000</v>
      </c>
      <c r="DG70" s="170"/>
      <c r="DH70" s="169">
        <f>IF($AZ$34=10000000000,10000000000,IF('SOLAI T2D SPA'!$C$25&lt;=AI70,AI70,10000000000))</f>
        <v>10000000000</v>
      </c>
      <c r="DI70" s="170"/>
      <c r="DJ70"/>
      <c r="DK70"/>
      <c r="DL70"/>
      <c r="DM70"/>
      <c r="DN70"/>
      <c r="DO70"/>
    </row>
    <row r="71" spans="1:119" s="2" customFormat="1" ht="15" customHeight="1" x14ac:dyDescent="0.55000000000000004">
      <c r="A71" s="174"/>
      <c r="B71" s="175"/>
      <c r="C71" s="71">
        <v>5</v>
      </c>
      <c r="D71" s="6">
        <f t="shared" ref="D71" si="221">A70+B70+C71</f>
        <v>33</v>
      </c>
      <c r="E71" s="4">
        <f t="shared" ref="E71" si="222">(A70+C71)/100*2500+B70/100*0.4*2500/1.2</f>
        <v>425</v>
      </c>
      <c r="F71" s="4"/>
      <c r="G71" s="169">
        <v>1515.425</v>
      </c>
      <c r="H71" s="170"/>
      <c r="I71" s="169">
        <v>2361.6416666666669</v>
      </c>
      <c r="J71" s="170"/>
      <c r="K71" s="169">
        <v>3388.55</v>
      </c>
      <c r="L71" s="170"/>
      <c r="M71" s="169">
        <v>3852.875</v>
      </c>
      <c r="N71" s="170"/>
      <c r="O71" s="169">
        <v>4684.7083333333339</v>
      </c>
      <c r="P71" s="170"/>
      <c r="Q71" s="169">
        <v>5693.2416666666677</v>
      </c>
      <c r="R71" s="170"/>
      <c r="S71" s="169">
        <v>6692.7</v>
      </c>
      <c r="T71" s="170"/>
      <c r="U71" s="169">
        <v>7863.3166666666675</v>
      </c>
      <c r="V71" s="170"/>
      <c r="W71" s="169">
        <v>9021.3833333333332</v>
      </c>
      <c r="X71" s="170"/>
      <c r="Y71" s="169">
        <v>10344.283333333333</v>
      </c>
      <c r="Z71" s="170"/>
      <c r="AA71" s="169">
        <v>11651.8</v>
      </c>
      <c r="AB71" s="170"/>
      <c r="AC71" s="169">
        <v>13113.616666666667</v>
      </c>
      <c r="AD71" s="170"/>
      <c r="AE71" s="169">
        <v>14557.341666666667</v>
      </c>
      <c r="AF71" s="170"/>
      <c r="AG71" s="169">
        <v>16145.525</v>
      </c>
      <c r="AH71" s="170"/>
      <c r="AI71" s="169">
        <v>17710.633333333335</v>
      </c>
      <c r="AJ71" s="170"/>
      <c r="AP71"/>
      <c r="AQ71"/>
      <c r="AR71" s="23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 s="174"/>
      <c r="CA71" s="175"/>
      <c r="CB71" s="81">
        <f t="shared" si="118"/>
        <v>10000000000</v>
      </c>
      <c r="CC71" s="6">
        <f t="shared" ref="CC71" si="223">BZ70+CA70+CB71</f>
        <v>30000000000</v>
      </c>
      <c r="CD71" s="4">
        <f t="shared" ref="CD71" si="224">(BZ70+CB71)/100*2500+CA70/100*0.4*2500/1.2</f>
        <v>583333333333.33337</v>
      </c>
      <c r="CE71"/>
      <c r="CF71" s="169">
        <f>IF($AZ$35=10000000000,10000000000,IF('SOLAI T2D SPA'!$C$25&lt;=G71,G71,10000000000))</f>
        <v>10000000000</v>
      </c>
      <c r="CG71" s="170"/>
      <c r="CH71" s="169">
        <f>IF($AZ$35=10000000000,10000000000,IF('SOLAI T2D SPA'!$C$25&lt;=I71,I71,10000000000))</f>
        <v>10000000000</v>
      </c>
      <c r="CI71" s="170"/>
      <c r="CJ71" s="169">
        <f>IF($AZ$35=10000000000,10000000000,IF('SOLAI T2D SPA'!$C$25&lt;=K71,K71,10000000000))</f>
        <v>10000000000</v>
      </c>
      <c r="CK71" s="170"/>
      <c r="CL71" s="169">
        <f>IF($AZ$35=10000000000,10000000000,IF('SOLAI T2D SPA'!$C$25&lt;=M71,M71,10000000000))</f>
        <v>10000000000</v>
      </c>
      <c r="CM71" s="170"/>
      <c r="CN71" s="169">
        <f>IF($AZ$35=10000000000,10000000000,IF('SOLAI T2D SPA'!$C$25&lt;=O71,O71,10000000000))</f>
        <v>10000000000</v>
      </c>
      <c r="CO71" s="170"/>
      <c r="CP71" s="169">
        <f>IF($AZ$35=10000000000,10000000000,IF('SOLAI T2D SPA'!$C$25&lt;=Q71,Q71,10000000000))</f>
        <v>10000000000</v>
      </c>
      <c r="CQ71" s="170"/>
      <c r="CR71" s="169">
        <f>IF($AZ$35=10000000000,10000000000,IF('SOLAI T2D SPA'!$C$25&lt;=S71,S71,10000000000))</f>
        <v>10000000000</v>
      </c>
      <c r="CS71" s="170"/>
      <c r="CT71" s="169">
        <f>IF($AZ$35=10000000000,10000000000,IF('SOLAI T2D SPA'!$C$25&lt;=U71,U71,10000000000))</f>
        <v>10000000000</v>
      </c>
      <c r="CU71" s="170"/>
      <c r="CV71" s="169">
        <f>IF($AZ$35=10000000000,10000000000,IF('SOLAI T2D SPA'!$C$25&lt;=W71,W71,10000000000))</f>
        <v>10000000000</v>
      </c>
      <c r="CW71" s="170"/>
      <c r="CX71" s="169">
        <f>IF($AZ$35=10000000000,10000000000,IF('SOLAI T2D SPA'!$C$25&lt;=Y71,Y71,10000000000))</f>
        <v>10000000000</v>
      </c>
      <c r="CY71" s="170"/>
      <c r="CZ71" s="169">
        <f>IF($AZ$35=10000000000,10000000000,IF('SOLAI T2D SPA'!$C$25&lt;=AA71,AA71,10000000000))</f>
        <v>10000000000</v>
      </c>
      <c r="DA71" s="170"/>
      <c r="DB71" s="169">
        <f>IF($AZ$35=10000000000,10000000000,IF('SOLAI T2D SPA'!$C$25&lt;=AC71,AC71,10000000000))</f>
        <v>10000000000</v>
      </c>
      <c r="DC71" s="170"/>
      <c r="DD71" s="169">
        <f>IF($AZ$35=10000000000,10000000000,IF('SOLAI T2D SPA'!$C$25&lt;=AE71,AE71,10000000000))</f>
        <v>10000000000</v>
      </c>
      <c r="DE71" s="170"/>
      <c r="DF71" s="169">
        <f>IF($AZ$35=10000000000,10000000000,IF('SOLAI T2D SPA'!$C$25&lt;=AG71,AG71,10000000000))</f>
        <v>10000000000</v>
      </c>
      <c r="DG71" s="170"/>
      <c r="DH71" s="169">
        <f>IF($AZ$35=10000000000,10000000000,IF('SOLAI T2D SPA'!$C$25&lt;=AI71,AI71,10000000000))</f>
        <v>10000000000</v>
      </c>
      <c r="DI71" s="170"/>
      <c r="DJ71"/>
      <c r="DK71"/>
      <c r="DL71"/>
      <c r="DM71"/>
      <c r="DN71"/>
      <c r="DO71"/>
    </row>
    <row r="72" spans="1:119" s="2" customFormat="1" ht="15" customHeight="1" x14ac:dyDescent="0.55000000000000004">
      <c r="A72" s="173">
        <v>5</v>
      </c>
      <c r="B72" s="175"/>
      <c r="C72" s="71">
        <v>4</v>
      </c>
      <c r="D72" s="6">
        <f t="shared" ref="D72" si="225">A72+B70+C72</f>
        <v>33</v>
      </c>
      <c r="E72" s="4">
        <f t="shared" ref="E72" si="226">(A72+C72)/100*2500+B70/100*0.4*2500/1.2</f>
        <v>425</v>
      </c>
      <c r="F72" s="4"/>
      <c r="G72" s="169">
        <v>1515.425</v>
      </c>
      <c r="H72" s="170"/>
      <c r="I72" s="169">
        <v>2361.6416666666669</v>
      </c>
      <c r="J72" s="170"/>
      <c r="K72" s="169">
        <v>3388.55</v>
      </c>
      <c r="L72" s="170"/>
      <c r="M72" s="169">
        <v>3852.875</v>
      </c>
      <c r="N72" s="170"/>
      <c r="O72" s="169">
        <v>4684.7083333333339</v>
      </c>
      <c r="P72" s="170"/>
      <c r="Q72" s="169">
        <v>5693.2416666666677</v>
      </c>
      <c r="R72" s="170"/>
      <c r="S72" s="169">
        <v>6692.7</v>
      </c>
      <c r="T72" s="170"/>
      <c r="U72" s="169">
        <v>7863.3166666666675</v>
      </c>
      <c r="V72" s="170"/>
      <c r="W72" s="169">
        <v>9021.3833333333332</v>
      </c>
      <c r="X72" s="170"/>
      <c r="Y72" s="169">
        <v>10344.283333333333</v>
      </c>
      <c r="Z72" s="170"/>
      <c r="AA72" s="169">
        <v>11651.8</v>
      </c>
      <c r="AB72" s="170"/>
      <c r="AC72" s="169">
        <v>13113.616666666667</v>
      </c>
      <c r="AD72" s="170"/>
      <c r="AE72" s="169">
        <v>14557.341666666667</v>
      </c>
      <c r="AF72" s="170"/>
      <c r="AG72" s="169">
        <v>16145.525</v>
      </c>
      <c r="AH72" s="170"/>
      <c r="AI72" s="169">
        <v>17710.633333333335</v>
      </c>
      <c r="AJ72" s="170"/>
      <c r="AP72"/>
      <c r="AQ72"/>
      <c r="AR72" s="23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 s="173">
        <f t="shared" ref="BZ72" si="227">AV36</f>
        <v>10000000000</v>
      </c>
      <c r="CA72" s="175"/>
      <c r="CB72" s="81">
        <f t="shared" si="118"/>
        <v>10000000000</v>
      </c>
      <c r="CC72" s="6">
        <f t="shared" ref="CC72" si="228">BZ72+CA70+CB72</f>
        <v>30000000000</v>
      </c>
      <c r="CD72" s="4">
        <f t="shared" ref="CD72" si="229">(BZ72+CB72)/100*2500+CA70/100*0.4*2500/1.2</f>
        <v>583333333333.33337</v>
      </c>
      <c r="CE72"/>
      <c r="CF72" s="169">
        <f>IF($AZ$36=10000000000,10000000000,IF('SOLAI T2D SPA'!$C$25&lt;=G72,G72,10000000000))</f>
        <v>10000000000</v>
      </c>
      <c r="CG72" s="170"/>
      <c r="CH72" s="169">
        <f>IF($AZ$36=10000000000,10000000000,IF('SOLAI T2D SPA'!$C$25&lt;=I72,I72,10000000000))</f>
        <v>10000000000</v>
      </c>
      <c r="CI72" s="170"/>
      <c r="CJ72" s="169">
        <f>IF($AZ$36=10000000000,10000000000,IF('SOLAI T2D SPA'!$C$25&lt;=K72,K72,10000000000))</f>
        <v>10000000000</v>
      </c>
      <c r="CK72" s="170"/>
      <c r="CL72" s="169">
        <f>IF($AZ$36=10000000000,10000000000,IF('SOLAI T2D SPA'!$C$25&lt;=M72,M72,10000000000))</f>
        <v>10000000000</v>
      </c>
      <c r="CM72" s="170"/>
      <c r="CN72" s="169">
        <f>IF($AZ$36=10000000000,10000000000,IF('SOLAI T2D SPA'!$C$25&lt;=O72,O72,10000000000))</f>
        <v>10000000000</v>
      </c>
      <c r="CO72" s="170"/>
      <c r="CP72" s="169">
        <f>IF($AZ$36=10000000000,10000000000,IF('SOLAI T2D SPA'!$C$25&lt;=Q72,Q72,10000000000))</f>
        <v>10000000000</v>
      </c>
      <c r="CQ72" s="170"/>
      <c r="CR72" s="169">
        <f>IF($AZ$36=10000000000,10000000000,IF('SOLAI T2D SPA'!$C$25&lt;=S72,S72,10000000000))</f>
        <v>10000000000</v>
      </c>
      <c r="CS72" s="170"/>
      <c r="CT72" s="169">
        <f>IF($AZ$36=10000000000,10000000000,IF('SOLAI T2D SPA'!$C$25&lt;=U72,U72,10000000000))</f>
        <v>10000000000</v>
      </c>
      <c r="CU72" s="170"/>
      <c r="CV72" s="169">
        <f>IF($AZ$36=10000000000,10000000000,IF('SOLAI T2D SPA'!$C$25&lt;=W72,W72,10000000000))</f>
        <v>10000000000</v>
      </c>
      <c r="CW72" s="170"/>
      <c r="CX72" s="169">
        <f>IF($AZ$36=10000000000,10000000000,IF('SOLAI T2D SPA'!$C$25&lt;=Y72,Y72,10000000000))</f>
        <v>10000000000</v>
      </c>
      <c r="CY72" s="170"/>
      <c r="CZ72" s="169">
        <f>IF($AZ$36=10000000000,10000000000,IF('SOLAI T2D SPA'!$C$25&lt;=AA72,AA72,10000000000))</f>
        <v>10000000000</v>
      </c>
      <c r="DA72" s="170"/>
      <c r="DB72" s="169">
        <f>IF($AZ$36=10000000000,10000000000,IF('SOLAI T2D SPA'!$C$25&lt;=AC72,AC72,10000000000))</f>
        <v>10000000000</v>
      </c>
      <c r="DC72" s="170"/>
      <c r="DD72" s="169">
        <f>IF($AZ$36=10000000000,10000000000,IF('SOLAI T2D SPA'!$C$25&lt;=AE72,AE72,10000000000))</f>
        <v>10000000000</v>
      </c>
      <c r="DE72" s="170"/>
      <c r="DF72" s="169">
        <f>IF($AZ$36=10000000000,10000000000,IF('SOLAI T2D SPA'!$C$25&lt;=AG72,AG72,10000000000))</f>
        <v>10000000000</v>
      </c>
      <c r="DG72" s="170"/>
      <c r="DH72" s="169">
        <f>IF($AZ$36=10000000000,10000000000,IF('SOLAI T2D SPA'!$C$25&lt;=AI72,AI72,10000000000))</f>
        <v>10000000000</v>
      </c>
      <c r="DI72" s="170"/>
      <c r="DJ72"/>
      <c r="DK72"/>
      <c r="DL72"/>
      <c r="DM72"/>
      <c r="DN72"/>
      <c r="DO72"/>
    </row>
    <row r="73" spans="1:119" s="2" customFormat="1" ht="15" customHeight="1" x14ac:dyDescent="0.55000000000000004">
      <c r="A73" s="174"/>
      <c r="B73" s="174"/>
      <c r="C73" s="71">
        <v>5</v>
      </c>
      <c r="D73" s="6">
        <f t="shared" ref="D73" si="230">A72+B70+C73</f>
        <v>34</v>
      </c>
      <c r="E73" s="4">
        <f t="shared" ref="E73" si="231">(A72+C73)/100*2500+B70/100*0.4*2500/1.2</f>
        <v>450</v>
      </c>
      <c r="F73" s="4"/>
      <c r="G73" s="169">
        <v>1564.4083333333335</v>
      </c>
      <c r="H73" s="170"/>
      <c r="I73" s="169">
        <v>2438.3166666666671</v>
      </c>
      <c r="J73" s="170"/>
      <c r="K73" s="169">
        <v>3498.9583333333339</v>
      </c>
      <c r="L73" s="170"/>
      <c r="M73" s="169">
        <v>3978.9250000000002</v>
      </c>
      <c r="N73" s="170"/>
      <c r="O73" s="169">
        <v>4837.9916666666668</v>
      </c>
      <c r="P73" s="170"/>
      <c r="Q73" s="169">
        <v>5880.4333333333334</v>
      </c>
      <c r="R73" s="170"/>
      <c r="S73" s="169">
        <v>6913.4833333333336</v>
      </c>
      <c r="T73" s="170"/>
      <c r="U73" s="169">
        <v>8124.3833333333341</v>
      </c>
      <c r="V73" s="170"/>
      <c r="W73" s="169">
        <v>9322.9</v>
      </c>
      <c r="X73" s="170"/>
      <c r="Y73" s="169">
        <v>10691.25</v>
      </c>
      <c r="Z73" s="170"/>
      <c r="AA73" s="169">
        <v>12045.233333333335</v>
      </c>
      <c r="AB73" s="170"/>
      <c r="AC73" s="169">
        <v>13559.45</v>
      </c>
      <c r="AD73" s="170"/>
      <c r="AE73" s="169">
        <v>15054.075000000001</v>
      </c>
      <c r="AF73" s="170"/>
      <c r="AG73" s="169">
        <v>16702.05</v>
      </c>
      <c r="AH73" s="170"/>
      <c r="AI73" s="169">
        <v>18325.383333333335</v>
      </c>
      <c r="AJ73" s="170"/>
      <c r="AP73"/>
      <c r="AQ73"/>
      <c r="AR73" s="2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 s="174"/>
      <c r="CA73" s="174"/>
      <c r="CB73" s="81">
        <f t="shared" si="118"/>
        <v>10000000000</v>
      </c>
      <c r="CC73" s="6">
        <f t="shared" ref="CC73" si="232">BZ72+CA70+CB73</f>
        <v>30000000000</v>
      </c>
      <c r="CD73" s="4">
        <f t="shared" ref="CD73" si="233">(BZ72+CB73)/100*2500+CA70/100*0.4*2500/1.2</f>
        <v>583333333333.33337</v>
      </c>
      <c r="CE73"/>
      <c r="CF73" s="169">
        <f>IF($AZ$37=10000000000,10000000000,IF('SOLAI T2D SPA'!$C$25&lt;=G73,G73,10000000000))</f>
        <v>10000000000</v>
      </c>
      <c r="CG73" s="170"/>
      <c r="CH73" s="169">
        <f>IF($AZ$37=10000000000,10000000000,IF('SOLAI T2D SPA'!$C$25&lt;=I73,I73,10000000000))</f>
        <v>10000000000</v>
      </c>
      <c r="CI73" s="170"/>
      <c r="CJ73" s="169">
        <f>IF($AZ$37=10000000000,10000000000,IF('SOLAI T2D SPA'!$C$25&lt;=K73,K73,10000000000))</f>
        <v>10000000000</v>
      </c>
      <c r="CK73" s="170"/>
      <c r="CL73" s="169">
        <f>IF($AZ$37=10000000000,10000000000,IF('SOLAI T2D SPA'!$C$25&lt;=M73,M73,10000000000))</f>
        <v>10000000000</v>
      </c>
      <c r="CM73" s="170"/>
      <c r="CN73" s="169">
        <f>IF($AZ$37=10000000000,10000000000,IF('SOLAI T2D SPA'!$C$25&lt;=O73,O73,10000000000))</f>
        <v>10000000000</v>
      </c>
      <c r="CO73" s="170"/>
      <c r="CP73" s="169">
        <f>IF($AZ$37=10000000000,10000000000,IF('SOLAI T2D SPA'!$C$25&lt;=Q73,Q73,10000000000))</f>
        <v>10000000000</v>
      </c>
      <c r="CQ73" s="170"/>
      <c r="CR73" s="169">
        <f>IF($AZ$37=10000000000,10000000000,IF('SOLAI T2D SPA'!$C$25&lt;=S73,S73,10000000000))</f>
        <v>10000000000</v>
      </c>
      <c r="CS73" s="170"/>
      <c r="CT73" s="169">
        <f>IF($AZ$37=10000000000,10000000000,IF('SOLAI T2D SPA'!$C$25&lt;=U73,U73,10000000000))</f>
        <v>10000000000</v>
      </c>
      <c r="CU73" s="170"/>
      <c r="CV73" s="169">
        <f>IF($AZ$37=10000000000,10000000000,IF('SOLAI T2D SPA'!$C$25&lt;=W73,W73,10000000000))</f>
        <v>10000000000</v>
      </c>
      <c r="CW73" s="170"/>
      <c r="CX73" s="169">
        <f>IF($AZ$37=10000000000,10000000000,IF('SOLAI T2D SPA'!$C$25&lt;=Y73,Y73,10000000000))</f>
        <v>10000000000</v>
      </c>
      <c r="CY73" s="170"/>
      <c r="CZ73" s="169">
        <f>IF($AZ$37=10000000000,10000000000,IF('SOLAI T2D SPA'!$C$25&lt;=AA73,AA73,10000000000))</f>
        <v>10000000000</v>
      </c>
      <c r="DA73" s="170"/>
      <c r="DB73" s="169">
        <f>IF($AZ$37=10000000000,10000000000,IF('SOLAI T2D SPA'!$C$25&lt;=AC73,AC73,10000000000))</f>
        <v>10000000000</v>
      </c>
      <c r="DC73" s="170"/>
      <c r="DD73" s="169">
        <f>IF($AZ$37=10000000000,10000000000,IF('SOLAI T2D SPA'!$C$25&lt;=AE73,AE73,10000000000))</f>
        <v>10000000000</v>
      </c>
      <c r="DE73" s="170"/>
      <c r="DF73" s="169">
        <f>IF($AZ$37=10000000000,10000000000,IF('SOLAI T2D SPA'!$C$25&lt;=AG73,AG73,10000000000))</f>
        <v>10000000000</v>
      </c>
      <c r="DG73" s="170"/>
      <c r="DH73" s="169">
        <f>IF($AZ$37=10000000000,10000000000,IF('SOLAI T2D SPA'!$C$25&lt;=AI73,AI73,10000000000))</f>
        <v>10000000000</v>
      </c>
      <c r="DI73" s="170"/>
      <c r="DJ73"/>
      <c r="DK73"/>
      <c r="DL73"/>
      <c r="DM73"/>
      <c r="DN73"/>
      <c r="DO73"/>
    </row>
    <row r="74" spans="1:119" s="2" customFormat="1" ht="15" customHeight="1" x14ac:dyDescent="0.55000000000000004">
      <c r="A74" s="173">
        <v>4</v>
      </c>
      <c r="B74" s="173">
        <v>30</v>
      </c>
      <c r="C74" s="71">
        <v>4</v>
      </c>
      <c r="D74" s="6">
        <f t="shared" ref="D74" si="234">A74+B74+C74</f>
        <v>38</v>
      </c>
      <c r="E74" s="4">
        <f t="shared" ref="E74" si="235">(A74+C74)/100*2500+B74/100*0.4*2500/1.2</f>
        <v>450</v>
      </c>
      <c r="F74" s="4"/>
      <c r="G74" s="169">
        <v>1760.6833333333334</v>
      </c>
      <c r="H74" s="170"/>
      <c r="I74" s="169">
        <v>2744.6166666666668</v>
      </c>
      <c r="J74" s="170"/>
      <c r="K74" s="169">
        <v>3940.9583333333339</v>
      </c>
      <c r="L74" s="170"/>
      <c r="M74" s="169">
        <v>4481.8</v>
      </c>
      <c r="N74" s="170"/>
      <c r="O74" s="169">
        <v>5451.5</v>
      </c>
      <c r="P74" s="170"/>
      <c r="Q74" s="169">
        <v>6629.2749999999996</v>
      </c>
      <c r="R74" s="170"/>
      <c r="S74" s="169">
        <v>7798.7916666666679</v>
      </c>
      <c r="T74" s="170"/>
      <c r="U74" s="169">
        <v>9168.6749999999993</v>
      </c>
      <c r="V74" s="170"/>
      <c r="W74" s="169">
        <v>10528.016666666668</v>
      </c>
      <c r="X74" s="170"/>
      <c r="Y74" s="169">
        <v>12081.1</v>
      </c>
      <c r="Z74" s="170"/>
      <c r="AA74" s="169">
        <v>13618.674999999999</v>
      </c>
      <c r="AB74" s="170"/>
      <c r="AC74" s="169">
        <v>15342.583333333336</v>
      </c>
      <c r="AD74" s="170"/>
      <c r="AE74" s="169">
        <v>17046.991666666669</v>
      </c>
      <c r="AF74" s="170"/>
      <c r="AG74" s="169">
        <v>18926.266666666666</v>
      </c>
      <c r="AH74" s="170"/>
      <c r="AI74" s="169">
        <v>20782.566666666666</v>
      </c>
      <c r="AJ74" s="170"/>
      <c r="AP74"/>
      <c r="AQ74"/>
      <c r="AR74" s="23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 s="173">
        <f t="shared" ref="BZ74" si="236">AV38</f>
        <v>10000000000</v>
      </c>
      <c r="CA74" s="173">
        <f t="shared" ref="CA74" si="237">AW38</f>
        <v>10000000000</v>
      </c>
      <c r="CB74" s="81">
        <f t="shared" si="118"/>
        <v>10000000000</v>
      </c>
      <c r="CC74" s="6">
        <f t="shared" ref="CC74" si="238">BZ74+CA74+CB74</f>
        <v>30000000000</v>
      </c>
      <c r="CD74" s="4">
        <f t="shared" ref="CD74" si="239">(BZ74+CB74)/100*2500+CA74/100*0.4*2500/1.2</f>
        <v>583333333333.33337</v>
      </c>
      <c r="CE74"/>
      <c r="CF74" s="169">
        <f>IF($AZ$38=10000000000,10000000000,IF('SOLAI T2D SPA'!$C$25&lt;=G74,G74,10000000000))</f>
        <v>10000000000</v>
      </c>
      <c r="CG74" s="170"/>
      <c r="CH74" s="169">
        <f>IF($AZ$38=10000000000,10000000000,IF('SOLAI T2D SPA'!$C$25&lt;=I74,I74,10000000000))</f>
        <v>10000000000</v>
      </c>
      <c r="CI74" s="170"/>
      <c r="CJ74" s="169">
        <f>IF($AZ$38=10000000000,10000000000,IF('SOLAI T2D SPA'!$C$25&lt;=K74,K74,10000000000))</f>
        <v>10000000000</v>
      </c>
      <c r="CK74" s="170"/>
      <c r="CL74" s="169">
        <f>IF($AZ$38=10000000000,10000000000,IF('SOLAI T2D SPA'!$C$25&lt;=M74,M74,10000000000))</f>
        <v>10000000000</v>
      </c>
      <c r="CM74" s="170"/>
      <c r="CN74" s="169">
        <f>IF($AZ$38=10000000000,10000000000,IF('SOLAI T2D SPA'!$C$25&lt;=O74,O74,10000000000))</f>
        <v>10000000000</v>
      </c>
      <c r="CO74" s="170"/>
      <c r="CP74" s="169">
        <f>IF($AZ$38=10000000000,10000000000,IF('SOLAI T2D SPA'!$C$25&lt;=Q74,Q74,10000000000))</f>
        <v>10000000000</v>
      </c>
      <c r="CQ74" s="170"/>
      <c r="CR74" s="169">
        <f>IF($AZ$38=10000000000,10000000000,IF('SOLAI T2D SPA'!$C$25&lt;=S74,S74,10000000000))</f>
        <v>10000000000</v>
      </c>
      <c r="CS74" s="170"/>
      <c r="CT74" s="169">
        <f>IF($AZ$38=10000000000,10000000000,IF('SOLAI T2D SPA'!$C$25&lt;=U74,U74,10000000000))</f>
        <v>10000000000</v>
      </c>
      <c r="CU74" s="170"/>
      <c r="CV74" s="169">
        <f>IF($AZ$38=10000000000,10000000000,IF('SOLAI T2D SPA'!$C$25&lt;=W74,W74,10000000000))</f>
        <v>10000000000</v>
      </c>
      <c r="CW74" s="170"/>
      <c r="CX74" s="169">
        <f>IF($AZ$38=10000000000,10000000000,IF('SOLAI T2D SPA'!$C$25&lt;=Y74,Y74,10000000000))</f>
        <v>10000000000</v>
      </c>
      <c r="CY74" s="170"/>
      <c r="CZ74" s="169">
        <f>IF($AZ$38=10000000000,10000000000,IF('SOLAI T2D SPA'!$C$25&lt;=AA74,AA74,10000000000))</f>
        <v>10000000000</v>
      </c>
      <c r="DA74" s="170"/>
      <c r="DB74" s="169">
        <f>IF($AZ$38=10000000000,10000000000,IF('SOLAI T2D SPA'!$C$25&lt;=AC74,AC74,10000000000))</f>
        <v>10000000000</v>
      </c>
      <c r="DC74" s="170"/>
      <c r="DD74" s="169">
        <f>IF($AZ$38=10000000000,10000000000,IF('SOLAI T2D SPA'!$C$25&lt;=AE74,AE74,10000000000))</f>
        <v>10000000000</v>
      </c>
      <c r="DE74" s="170"/>
      <c r="DF74" s="169">
        <f>IF($AZ$38=10000000000,10000000000,IF('SOLAI T2D SPA'!$C$25&lt;=AG74,AG74,10000000000))</f>
        <v>10000000000</v>
      </c>
      <c r="DG74" s="170"/>
      <c r="DH74" s="169">
        <f>IF($AZ$38=10000000000,10000000000,IF('SOLAI T2D SPA'!$C$25&lt;=AI74,AI74,10000000000))</f>
        <v>10000000000</v>
      </c>
      <c r="DI74" s="170"/>
      <c r="DJ74"/>
      <c r="DK74"/>
      <c r="DL74"/>
      <c r="DM74"/>
      <c r="DN74"/>
      <c r="DO74"/>
    </row>
    <row r="75" spans="1:119" s="2" customFormat="1" ht="15" customHeight="1" x14ac:dyDescent="0.55000000000000004">
      <c r="A75" s="174"/>
      <c r="B75" s="175"/>
      <c r="C75" s="71">
        <v>5</v>
      </c>
      <c r="D75" s="6">
        <f t="shared" ref="D75" si="240">A74+B74+C75</f>
        <v>39</v>
      </c>
      <c r="E75" s="4">
        <f t="shared" ref="E75" si="241">(A74+C75)/100*2500+B74/100*0.4*2500/1.2</f>
        <v>475</v>
      </c>
      <c r="F75" s="4"/>
      <c r="G75" s="169">
        <v>1809.7083333333335</v>
      </c>
      <c r="H75" s="170"/>
      <c r="I75" s="169">
        <v>2821.0833333333339</v>
      </c>
      <c r="J75" s="170"/>
      <c r="K75" s="169">
        <v>4051.3249999999998</v>
      </c>
      <c r="L75" s="170"/>
      <c r="M75" s="169">
        <v>4607.8333333333339</v>
      </c>
      <c r="N75" s="170"/>
      <c r="O75" s="169">
        <v>5604.9166666666679</v>
      </c>
      <c r="P75" s="170"/>
      <c r="Q75" s="169">
        <v>6816.5333333333338</v>
      </c>
      <c r="R75" s="170"/>
      <c r="S75" s="169">
        <v>8020.2416666666677</v>
      </c>
      <c r="T75" s="170"/>
      <c r="U75" s="169">
        <v>9430.0583333333343</v>
      </c>
      <c r="V75" s="170"/>
      <c r="W75" s="169">
        <v>10828.233333333335</v>
      </c>
      <c r="X75" s="170"/>
      <c r="Y75" s="169">
        <v>12428.191666666668</v>
      </c>
      <c r="Z75" s="170"/>
      <c r="AA75" s="169">
        <v>14011.5</v>
      </c>
      <c r="AB75" s="170"/>
      <c r="AC75" s="169">
        <v>15786.858333333335</v>
      </c>
      <c r="AD75" s="170"/>
      <c r="AE75" s="169">
        <v>17544.508333333335</v>
      </c>
      <c r="AF75" s="170"/>
      <c r="AG75" s="169">
        <v>19482.966666666667</v>
      </c>
      <c r="AH75" s="170"/>
      <c r="AI75" s="169">
        <v>21398.741666666669</v>
      </c>
      <c r="AJ75" s="170"/>
      <c r="AP75"/>
      <c r="AQ75"/>
      <c r="AR75" s="23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 s="174"/>
      <c r="CA75" s="175"/>
      <c r="CB75" s="81">
        <f t="shared" si="118"/>
        <v>10000000000</v>
      </c>
      <c r="CC75" s="6">
        <f t="shared" ref="CC75" si="242">BZ74+CA74+CB75</f>
        <v>30000000000</v>
      </c>
      <c r="CD75" s="4">
        <f t="shared" ref="CD75" si="243">(BZ74+CB75)/100*2500+CA74/100*0.4*2500/1.2</f>
        <v>583333333333.33337</v>
      </c>
      <c r="CE75"/>
      <c r="CF75" s="169">
        <f>IF($AZ$39=10000000000,10000000000,IF('SOLAI T2D SPA'!$C$25&lt;=G75,G75,10000000000))</f>
        <v>10000000000</v>
      </c>
      <c r="CG75" s="170"/>
      <c r="CH75" s="169">
        <f>IF($AZ$39=10000000000,10000000000,IF('SOLAI T2D SPA'!$C$25&lt;=I75,I75,10000000000))</f>
        <v>10000000000</v>
      </c>
      <c r="CI75" s="170"/>
      <c r="CJ75" s="169">
        <f>IF($AZ$39=10000000000,10000000000,IF('SOLAI T2D SPA'!$C$25&lt;=K75,K75,10000000000))</f>
        <v>10000000000</v>
      </c>
      <c r="CK75" s="170"/>
      <c r="CL75" s="169">
        <f>IF($AZ$39=10000000000,10000000000,IF('SOLAI T2D SPA'!$C$25&lt;=M75,M75,10000000000))</f>
        <v>10000000000</v>
      </c>
      <c r="CM75" s="170"/>
      <c r="CN75" s="169">
        <f>IF($AZ$39=10000000000,10000000000,IF('SOLAI T2D SPA'!$C$25&lt;=O75,O75,10000000000))</f>
        <v>10000000000</v>
      </c>
      <c r="CO75" s="170"/>
      <c r="CP75" s="169">
        <f>IF($AZ$39=10000000000,10000000000,IF('SOLAI T2D SPA'!$C$25&lt;=Q75,Q75,10000000000))</f>
        <v>10000000000</v>
      </c>
      <c r="CQ75" s="170"/>
      <c r="CR75" s="169">
        <f>IF($AZ$39=10000000000,10000000000,IF('SOLAI T2D SPA'!$C$25&lt;=S75,S75,10000000000))</f>
        <v>10000000000</v>
      </c>
      <c r="CS75" s="170"/>
      <c r="CT75" s="169">
        <f>IF($AZ$39=10000000000,10000000000,IF('SOLAI T2D SPA'!$C$25&lt;=U75,U75,10000000000))</f>
        <v>10000000000</v>
      </c>
      <c r="CU75" s="170"/>
      <c r="CV75" s="169">
        <f>IF($AZ$39=10000000000,10000000000,IF('SOLAI T2D SPA'!$C$25&lt;=W75,W75,10000000000))</f>
        <v>10000000000</v>
      </c>
      <c r="CW75" s="170"/>
      <c r="CX75" s="169">
        <f>IF($AZ$39=10000000000,10000000000,IF('SOLAI T2D SPA'!$C$25&lt;=Y75,Y75,10000000000))</f>
        <v>10000000000</v>
      </c>
      <c r="CY75" s="170"/>
      <c r="CZ75" s="169">
        <f>IF($AZ$39=10000000000,10000000000,IF('SOLAI T2D SPA'!$C$25&lt;=AA75,AA75,10000000000))</f>
        <v>10000000000</v>
      </c>
      <c r="DA75" s="170"/>
      <c r="DB75" s="169">
        <f>IF($AZ$39=10000000000,10000000000,IF('SOLAI T2D SPA'!$C$25&lt;=AC75,AC75,10000000000))</f>
        <v>10000000000</v>
      </c>
      <c r="DC75" s="170"/>
      <c r="DD75" s="169">
        <f>IF($AZ$39=10000000000,10000000000,IF('SOLAI T2D SPA'!$C$25&lt;=AE75,AE75,10000000000))</f>
        <v>10000000000</v>
      </c>
      <c r="DE75" s="170"/>
      <c r="DF75" s="169">
        <f>IF($AZ$39=10000000000,10000000000,IF('SOLAI T2D SPA'!$C$25&lt;=AG75,AG75,10000000000))</f>
        <v>10000000000</v>
      </c>
      <c r="DG75" s="170"/>
      <c r="DH75" s="169">
        <f>IF($AZ$39=10000000000,10000000000,IF('SOLAI T2D SPA'!$C$25&lt;=AI75,AI75,10000000000))</f>
        <v>10000000000</v>
      </c>
      <c r="DI75" s="170"/>
      <c r="DJ75"/>
      <c r="DK75"/>
      <c r="DL75"/>
      <c r="DM75"/>
      <c r="DN75"/>
      <c r="DO75"/>
    </row>
    <row r="76" spans="1:119" s="2" customFormat="1" ht="15" customHeight="1" x14ac:dyDescent="0.55000000000000004">
      <c r="A76" s="173">
        <v>5</v>
      </c>
      <c r="B76" s="175"/>
      <c r="C76" s="71">
        <v>4</v>
      </c>
      <c r="D76" s="6">
        <f t="shared" ref="D76" si="244">A76+B74+C76</f>
        <v>39</v>
      </c>
      <c r="E76" s="4">
        <f t="shared" ref="E76" si="245">(A76+C76)/100*2500+B74/100*0.4*2500/1.2</f>
        <v>475</v>
      </c>
      <c r="F76" s="4"/>
      <c r="G76" s="169">
        <v>1809.7083333333335</v>
      </c>
      <c r="H76" s="170"/>
      <c r="I76" s="169">
        <v>2821.0833333333339</v>
      </c>
      <c r="J76" s="170"/>
      <c r="K76" s="169">
        <v>4051.3249999999998</v>
      </c>
      <c r="L76" s="170"/>
      <c r="M76" s="169">
        <v>4607.8333333333339</v>
      </c>
      <c r="N76" s="170"/>
      <c r="O76" s="169">
        <v>5604.9166666666679</v>
      </c>
      <c r="P76" s="170"/>
      <c r="Q76" s="169">
        <v>6816.5333333333338</v>
      </c>
      <c r="R76" s="170"/>
      <c r="S76" s="169">
        <v>8020.2416666666677</v>
      </c>
      <c r="T76" s="170"/>
      <c r="U76" s="169">
        <v>9430.0583333333343</v>
      </c>
      <c r="V76" s="170"/>
      <c r="W76" s="169">
        <v>10828.233333333335</v>
      </c>
      <c r="X76" s="170"/>
      <c r="Y76" s="169">
        <v>12428.191666666668</v>
      </c>
      <c r="Z76" s="170"/>
      <c r="AA76" s="169">
        <v>14011.5</v>
      </c>
      <c r="AB76" s="170"/>
      <c r="AC76" s="169">
        <v>15786.858333333335</v>
      </c>
      <c r="AD76" s="170"/>
      <c r="AE76" s="169">
        <v>17544.508333333335</v>
      </c>
      <c r="AF76" s="170"/>
      <c r="AG76" s="169">
        <v>19482.966666666667</v>
      </c>
      <c r="AH76" s="170"/>
      <c r="AI76" s="169">
        <v>21398.741666666669</v>
      </c>
      <c r="AJ76" s="170"/>
      <c r="AP76"/>
      <c r="AQ76"/>
      <c r="AR76" s="23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 s="173">
        <f t="shared" ref="BZ76" si="246">AV40</f>
        <v>10000000000</v>
      </c>
      <c r="CA76" s="175"/>
      <c r="CB76" s="81">
        <f t="shared" si="118"/>
        <v>10000000000</v>
      </c>
      <c r="CC76" s="6">
        <f t="shared" ref="CC76" si="247">BZ76+CA74+CB76</f>
        <v>30000000000</v>
      </c>
      <c r="CD76" s="4">
        <f t="shared" ref="CD76" si="248">(BZ76+CB76)/100*2500+CA74/100*0.4*2500/1.2</f>
        <v>583333333333.33337</v>
      </c>
      <c r="CE76"/>
      <c r="CF76" s="169">
        <f>IF($AZ$40=10000000000,10000000000,IF('SOLAI T2D SPA'!$C$25&lt;=G76,G76,10000000000))</f>
        <v>10000000000</v>
      </c>
      <c r="CG76" s="170"/>
      <c r="CH76" s="169">
        <f>IF($AZ$40=10000000000,10000000000,IF('SOLAI T2D SPA'!$C$25&lt;=I76,I76,10000000000))</f>
        <v>10000000000</v>
      </c>
      <c r="CI76" s="170"/>
      <c r="CJ76" s="169">
        <f>IF($AZ$40=10000000000,10000000000,IF('SOLAI T2D SPA'!$C$25&lt;=K76,K76,10000000000))</f>
        <v>10000000000</v>
      </c>
      <c r="CK76" s="170"/>
      <c r="CL76" s="169">
        <f>IF($AZ$40=10000000000,10000000000,IF('SOLAI T2D SPA'!$C$25&lt;=M76,M76,10000000000))</f>
        <v>10000000000</v>
      </c>
      <c r="CM76" s="170"/>
      <c r="CN76" s="169">
        <f>IF($AZ$40=10000000000,10000000000,IF('SOLAI T2D SPA'!$C$25&lt;=O76,O76,10000000000))</f>
        <v>10000000000</v>
      </c>
      <c r="CO76" s="170"/>
      <c r="CP76" s="169">
        <f>IF($AZ$40=10000000000,10000000000,IF('SOLAI T2D SPA'!$C$25&lt;=Q76,Q76,10000000000))</f>
        <v>10000000000</v>
      </c>
      <c r="CQ76" s="170"/>
      <c r="CR76" s="169">
        <f>IF($AZ$40=10000000000,10000000000,IF('SOLAI T2D SPA'!$C$25&lt;=S76,S76,10000000000))</f>
        <v>10000000000</v>
      </c>
      <c r="CS76" s="170"/>
      <c r="CT76" s="169">
        <f>IF($AZ$40=10000000000,10000000000,IF('SOLAI T2D SPA'!$C$25&lt;=U76,U76,10000000000))</f>
        <v>10000000000</v>
      </c>
      <c r="CU76" s="170"/>
      <c r="CV76" s="169">
        <f>IF($AZ$40=10000000000,10000000000,IF('SOLAI T2D SPA'!$C$25&lt;=W76,W76,10000000000))</f>
        <v>10000000000</v>
      </c>
      <c r="CW76" s="170"/>
      <c r="CX76" s="169">
        <f>IF($AZ$40=10000000000,10000000000,IF('SOLAI T2D SPA'!$C$25&lt;=Y76,Y76,10000000000))</f>
        <v>10000000000</v>
      </c>
      <c r="CY76" s="170"/>
      <c r="CZ76" s="169">
        <f>IF($AZ$40=10000000000,10000000000,IF('SOLAI T2D SPA'!$C$25&lt;=AA76,AA76,10000000000))</f>
        <v>10000000000</v>
      </c>
      <c r="DA76" s="170"/>
      <c r="DB76" s="169">
        <f>IF($AZ$40=10000000000,10000000000,IF('SOLAI T2D SPA'!$C$25&lt;=AC76,AC76,10000000000))</f>
        <v>10000000000</v>
      </c>
      <c r="DC76" s="170"/>
      <c r="DD76" s="169">
        <f>IF($AZ$40=10000000000,10000000000,IF('SOLAI T2D SPA'!$C$25&lt;=AE76,AE76,10000000000))</f>
        <v>10000000000</v>
      </c>
      <c r="DE76" s="170"/>
      <c r="DF76" s="169">
        <f>IF($AZ$40=10000000000,10000000000,IF('SOLAI T2D SPA'!$C$25&lt;=AG76,AG76,10000000000))</f>
        <v>10000000000</v>
      </c>
      <c r="DG76" s="170"/>
      <c r="DH76" s="169">
        <f>IF($AZ$40=10000000000,10000000000,IF('SOLAI T2D SPA'!$C$25&lt;=AI76,AI76,10000000000))</f>
        <v>10000000000</v>
      </c>
      <c r="DI76" s="170"/>
      <c r="DJ76"/>
      <c r="DK76"/>
      <c r="DL76"/>
      <c r="DM76"/>
      <c r="DN76"/>
      <c r="DO76"/>
    </row>
    <row r="77" spans="1:119" s="2" customFormat="1" ht="15" customHeight="1" x14ac:dyDescent="0.55000000000000004">
      <c r="A77" s="174"/>
      <c r="B77" s="174"/>
      <c r="C77" s="71">
        <v>5</v>
      </c>
      <c r="D77" s="6">
        <f t="shared" ref="D77" si="249">A76+B74+C77</f>
        <v>40</v>
      </c>
      <c r="E77" s="4">
        <f t="shared" ref="E77" si="250">(A76+C77)/100*2500+B74/100*0.4*2500/1.2</f>
        <v>500</v>
      </c>
      <c r="F77" s="4"/>
      <c r="G77" s="169">
        <v>1858.75</v>
      </c>
      <c r="H77" s="170"/>
      <c r="I77" s="169">
        <v>2897.8583333333336</v>
      </c>
      <c r="J77" s="170"/>
      <c r="K77" s="169">
        <v>4161.7416666666668</v>
      </c>
      <c r="L77" s="170"/>
      <c r="M77" s="169">
        <v>4733.2833333333338</v>
      </c>
      <c r="N77" s="170"/>
      <c r="O77" s="169">
        <v>5758.3083333333334</v>
      </c>
      <c r="P77" s="170"/>
      <c r="Q77" s="169">
        <v>7003.9833333333336</v>
      </c>
      <c r="R77" s="170"/>
      <c r="S77" s="169">
        <v>8241.1583333333328</v>
      </c>
      <c r="T77" s="170"/>
      <c r="U77" s="169">
        <v>9691.8416666666672</v>
      </c>
      <c r="V77" s="170"/>
      <c r="W77" s="169">
        <v>11129.941666666668</v>
      </c>
      <c r="X77" s="170"/>
      <c r="Y77" s="169">
        <v>12774.625</v>
      </c>
      <c r="Z77" s="170"/>
      <c r="AA77" s="169">
        <v>14405.083333333336</v>
      </c>
      <c r="AB77" s="170"/>
      <c r="AC77" s="169">
        <v>16233.875</v>
      </c>
      <c r="AD77" s="170"/>
      <c r="AE77" s="169">
        <v>18041.45</v>
      </c>
      <c r="AF77" s="170"/>
      <c r="AG77" s="169">
        <v>20039.2</v>
      </c>
      <c r="AH77" s="170"/>
      <c r="AI77" s="169">
        <v>22012.2</v>
      </c>
      <c r="AJ77" s="170"/>
      <c r="AP77"/>
      <c r="AQ77"/>
      <c r="AR77" s="23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 s="174"/>
      <c r="CA77" s="174"/>
      <c r="CB77" s="81">
        <f t="shared" si="118"/>
        <v>10000000000</v>
      </c>
      <c r="CC77" s="6">
        <f t="shared" ref="CC77" si="251">BZ76+CA74+CB77</f>
        <v>30000000000</v>
      </c>
      <c r="CD77" s="4">
        <f t="shared" ref="CD77" si="252">(BZ76+CB77)/100*2500+CA74/100*0.4*2500/1.2</f>
        <v>583333333333.33337</v>
      </c>
      <c r="CE77"/>
      <c r="CF77" s="169">
        <f>IF($AZ$41=10000000000,10000000000,IF('SOLAI T2D SPA'!$C$25&lt;=G77,G77,10000000000))</f>
        <v>10000000000</v>
      </c>
      <c r="CG77" s="170"/>
      <c r="CH77" s="169">
        <f>IF($AZ$41=10000000000,10000000000,IF('SOLAI T2D SPA'!$C$25&lt;=I77,I77,10000000000))</f>
        <v>10000000000</v>
      </c>
      <c r="CI77" s="170"/>
      <c r="CJ77" s="169">
        <f>IF($AZ$41=10000000000,10000000000,IF('SOLAI T2D SPA'!$C$25&lt;=K77,K77,10000000000))</f>
        <v>10000000000</v>
      </c>
      <c r="CK77" s="170"/>
      <c r="CL77" s="169">
        <f>IF($AZ$41=10000000000,10000000000,IF('SOLAI T2D SPA'!$C$25&lt;=M77,M77,10000000000))</f>
        <v>10000000000</v>
      </c>
      <c r="CM77" s="170"/>
      <c r="CN77" s="169">
        <f>IF($AZ$41=10000000000,10000000000,IF('SOLAI T2D SPA'!$C$25&lt;=O77,O77,10000000000))</f>
        <v>10000000000</v>
      </c>
      <c r="CO77" s="170"/>
      <c r="CP77" s="169">
        <f>IF($AZ$41=10000000000,10000000000,IF('SOLAI T2D SPA'!$C$25&lt;=Q77,Q77,10000000000))</f>
        <v>10000000000</v>
      </c>
      <c r="CQ77" s="170"/>
      <c r="CR77" s="169">
        <f>IF($AZ$41=10000000000,10000000000,IF('SOLAI T2D SPA'!$C$25&lt;=S77,S77,10000000000))</f>
        <v>10000000000</v>
      </c>
      <c r="CS77" s="170"/>
      <c r="CT77" s="169">
        <f>IF($AZ$41=10000000000,10000000000,IF('SOLAI T2D SPA'!$C$25&lt;=U77,U77,10000000000))</f>
        <v>10000000000</v>
      </c>
      <c r="CU77" s="170"/>
      <c r="CV77" s="169">
        <f>IF($AZ$41=10000000000,10000000000,IF('SOLAI T2D SPA'!$C$25&lt;=W77,W77,10000000000))</f>
        <v>10000000000</v>
      </c>
      <c r="CW77" s="170"/>
      <c r="CX77" s="169">
        <f>IF($AZ$41=10000000000,10000000000,IF('SOLAI T2D SPA'!$C$25&lt;=Y77,Y77,10000000000))</f>
        <v>10000000000</v>
      </c>
      <c r="CY77" s="170"/>
      <c r="CZ77" s="169">
        <f>IF($AZ$41=10000000000,10000000000,IF('SOLAI T2D SPA'!$C$25&lt;=AA77,AA77,10000000000))</f>
        <v>10000000000</v>
      </c>
      <c r="DA77" s="170"/>
      <c r="DB77" s="169">
        <f>IF($AZ$41=10000000000,10000000000,IF('SOLAI T2D SPA'!$C$25&lt;=AC77,AC77,10000000000))</f>
        <v>10000000000</v>
      </c>
      <c r="DC77" s="170"/>
      <c r="DD77" s="169">
        <f>IF($AZ$41=10000000000,10000000000,IF('SOLAI T2D SPA'!$C$25&lt;=AE77,AE77,10000000000))</f>
        <v>10000000000</v>
      </c>
      <c r="DE77" s="170"/>
      <c r="DF77" s="169">
        <f>IF($AZ$41=10000000000,10000000000,IF('SOLAI T2D SPA'!$C$25&lt;=AG77,AG77,10000000000))</f>
        <v>10000000000</v>
      </c>
      <c r="DG77" s="170"/>
      <c r="DH77" s="169">
        <f>IF($AZ$41=10000000000,10000000000,IF('SOLAI T2D SPA'!$C$25&lt;=AI77,AI77,10000000000))</f>
        <v>10000000000</v>
      </c>
      <c r="DI77" s="170"/>
      <c r="DJ77"/>
      <c r="DK77"/>
      <c r="DL77"/>
      <c r="DM77"/>
      <c r="DN77"/>
      <c r="DO77"/>
    </row>
    <row r="78" spans="1:119" s="2" customFormat="1" ht="40" customHeight="1" x14ac:dyDescent="0.55000000000000004">
      <c r="A78" s="1"/>
      <c r="B78" s="1"/>
      <c r="C78" s="1"/>
      <c r="AP78"/>
      <c r="AQ78"/>
      <c r="AR78" s="23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 s="166">
        <f>MIN(CF46:CG77)</f>
        <v>10000000000</v>
      </c>
      <c r="CG78" s="167"/>
      <c r="CH78" s="166">
        <f t="shared" ref="CH78" si="253">MIN(CH46:CI77)</f>
        <v>10000000000</v>
      </c>
      <c r="CI78" s="167"/>
      <c r="CJ78" s="166">
        <f t="shared" ref="CJ78" si="254">MIN(CJ46:CK77)</f>
        <v>10000000000</v>
      </c>
      <c r="CK78" s="167"/>
      <c r="CL78" s="166">
        <f t="shared" ref="CL78" si="255">MIN(CL46:CM77)</f>
        <v>10000000000</v>
      </c>
      <c r="CM78" s="167"/>
      <c r="CN78" s="166">
        <f t="shared" ref="CN78" si="256">MIN(CN46:CO77)</f>
        <v>10000000000</v>
      </c>
      <c r="CO78" s="167"/>
      <c r="CP78" s="166">
        <f t="shared" ref="CP78" si="257">MIN(CP46:CQ77)</f>
        <v>10000000000</v>
      </c>
      <c r="CQ78" s="167"/>
      <c r="CR78" s="166">
        <f t="shared" ref="CR78" si="258">MIN(CR46:CS77)</f>
        <v>10000000000</v>
      </c>
      <c r="CS78" s="167"/>
      <c r="CT78" s="166">
        <f t="shared" ref="CT78" si="259">MIN(CT46:CU77)</f>
        <v>10000000000</v>
      </c>
      <c r="CU78" s="167"/>
      <c r="CV78" s="166">
        <f t="shared" ref="CV78:DH78" si="260">MIN(CV46:CW77)</f>
        <v>10000000000</v>
      </c>
      <c r="CW78" s="167"/>
      <c r="CX78" s="166">
        <f t="shared" si="260"/>
        <v>10000000000</v>
      </c>
      <c r="CY78" s="167"/>
      <c r="CZ78" s="166">
        <f t="shared" si="260"/>
        <v>10000000000</v>
      </c>
      <c r="DA78" s="167"/>
      <c r="DB78" s="166">
        <f t="shared" si="260"/>
        <v>10000000000</v>
      </c>
      <c r="DC78" s="167"/>
      <c r="DD78" s="166">
        <f t="shared" si="260"/>
        <v>10000000000</v>
      </c>
      <c r="DE78" s="167"/>
      <c r="DF78" s="166">
        <f t="shared" si="260"/>
        <v>10000000000</v>
      </c>
      <c r="DG78" s="167"/>
      <c r="DH78" s="166">
        <f t="shared" si="260"/>
        <v>10000000000</v>
      </c>
      <c r="DI78" s="167"/>
      <c r="DJ78" s="168">
        <f>MIN(CF78:DI78)</f>
        <v>10000000000</v>
      </c>
      <c r="DK78" s="165"/>
      <c r="DL78" s="102">
        <f>IF(AND(AR12=1,DJ78=10000000000),1,0)</f>
        <v>0</v>
      </c>
      <c r="DM78"/>
      <c r="DN78"/>
      <c r="DO78"/>
    </row>
    <row r="79" spans="1:119" s="2" customFormat="1" ht="40" customHeight="1" x14ac:dyDescent="0.55000000000000004">
      <c r="A79" s="1"/>
      <c r="B79" s="1"/>
      <c r="C79" s="1"/>
      <c r="AP79"/>
      <c r="AQ79"/>
      <c r="AR79" s="23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</row>
    <row r="80" spans="1:119" s="2" customFormat="1" ht="40" customHeight="1" x14ac:dyDescent="0.55000000000000004">
      <c r="A80" s="1"/>
      <c r="B80" s="1"/>
      <c r="C80" s="1"/>
      <c r="AP80"/>
      <c r="AQ80"/>
      <c r="AR80" s="23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</row>
    <row r="81" spans="1:119" s="2" customFormat="1" ht="40" customHeight="1" x14ac:dyDescent="0.55000000000000004">
      <c r="A81" s="1"/>
      <c r="B81" s="1"/>
      <c r="C81" s="1"/>
      <c r="AP81"/>
      <c r="AQ81"/>
      <c r="AR81" s="23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</row>
    <row r="82" spans="1:119" s="2" customFormat="1" ht="40" customHeight="1" x14ac:dyDescent="0.55000000000000004">
      <c r="A82" s="1"/>
      <c r="B82" s="1"/>
      <c r="C82" s="1"/>
      <c r="AP82"/>
      <c r="AQ82"/>
      <c r="AR82" s="23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</row>
    <row r="83" spans="1:119" s="2" customFormat="1" ht="40" customHeight="1" x14ac:dyDescent="0.55000000000000004">
      <c r="A83" s="1"/>
      <c r="B83" s="1"/>
      <c r="C83" s="1"/>
      <c r="AP83"/>
      <c r="AQ83"/>
      <c r="AR83" s="23"/>
      <c r="AS83"/>
      <c r="AT83"/>
      <c r="AU83"/>
      <c r="AV83"/>
      <c r="AW83"/>
      <c r="AX83"/>
      <c r="AY83"/>
      <c r="AZ83"/>
      <c r="BA83"/>
      <c r="BB83" s="97" t="str">
        <f>BB88&amp;"("&amp;BB87&amp;")+"&amp;BC88&amp;"("&amp;BC87&amp;")"</f>
        <v>1f8(C)+(2*)1f8(L)</v>
      </c>
      <c r="BC83" s="98"/>
      <c r="BD83" s="97" t="str">
        <f t="shared" ref="BD83" si="261">BD88&amp;"("&amp;BD87&amp;")+"&amp;BE88&amp;"("&amp;BE87&amp;")"</f>
        <v>1f10(C)+(2*)1f8(L)</v>
      </c>
      <c r="BE83" s="98"/>
      <c r="BF83" s="97" t="str">
        <f t="shared" ref="BF83" si="262">BF88&amp;"("&amp;BF87&amp;")+"&amp;BG88&amp;"("&amp;BG87&amp;")"</f>
        <v>1f12(C)+(2*)1f10(L)</v>
      </c>
      <c r="BG83" s="98"/>
      <c r="BH83" s="97" t="str">
        <f t="shared" ref="BH83" si="263">BH88&amp;"("&amp;BH87&amp;")+"&amp;BI88&amp;"("&amp;BI87&amp;")"</f>
        <v>2f10(C)+(2*)1f12(L)</v>
      </c>
      <c r="BI83" s="98"/>
      <c r="BJ83" s="97" t="str">
        <f t="shared" ref="BJ83" si="264">BJ88&amp;"("&amp;BJ87&amp;")+"&amp;BK88&amp;"("&amp;BK87&amp;")"</f>
        <v>2f12(C)+(2*)2f10(L)</v>
      </c>
      <c r="BK83" s="98"/>
      <c r="BL83" s="97" t="str">
        <f t="shared" ref="BL83" si="265">BL88&amp;"("&amp;BL87&amp;")+"&amp;BM88&amp;"("&amp;BM87&amp;")"</f>
        <v>2f14(C)+(2*)2f12(L)</v>
      </c>
      <c r="BM83" s="98"/>
      <c r="BN83" s="97" t="str">
        <f t="shared" ref="BN83" si="266">BN88&amp;"("&amp;BN87&amp;")+"&amp;BO88&amp;"("&amp;BO87&amp;")"</f>
        <v>2f16(C)+(2*)2f14(L)</v>
      </c>
      <c r="BO83" s="98"/>
      <c r="BP83" s="97" t="str">
        <f t="shared" ref="BP83" si="267">BP88&amp;"("&amp;BP87&amp;")+"&amp;BQ88&amp;"("&amp;BQ87&amp;")"</f>
        <v>2f18(C)+(2*)2f16(L)</v>
      </c>
      <c r="BQ83" s="98"/>
      <c r="BR83" s="97" t="str">
        <f t="shared" ref="BR83" si="268">BR88&amp;"("&amp;BR87&amp;")+"&amp;BS88&amp;"("&amp;BS87&amp;")"</f>
        <v>2f20(C)+(2*)2f18(L)</v>
      </c>
      <c r="BS83" s="98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</row>
    <row r="84" spans="1:119" s="2" customFormat="1" ht="40" customHeight="1" x14ac:dyDescent="0.55000000000000004">
      <c r="A84" s="1"/>
      <c r="B84" s="1"/>
      <c r="C84" s="1"/>
      <c r="AP84"/>
      <c r="AQ84"/>
      <c r="AR84" s="23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</row>
    <row r="85" spans="1:119" s="2" customFormat="1" ht="40" customHeight="1" x14ac:dyDescent="0.55000000000000004">
      <c r="A85" s="176" t="s">
        <v>140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P85"/>
      <c r="AQ85"/>
      <c r="AR85" s="23"/>
      <c r="AS85"/>
      <c r="AT85"/>
      <c r="AU85"/>
      <c r="AV85"/>
      <c r="AW85"/>
      <c r="AX85"/>
      <c r="AY85"/>
      <c r="AZ85"/>
      <c r="BA85"/>
      <c r="BB85" s="73" t="str">
        <f>IF(AND(BB123=$BT$123,BB123&lt;800000000),BB83,"")</f>
        <v/>
      </c>
      <c r="BC85"/>
      <c r="BD85" s="73" t="str">
        <f>IF(AND(BD123=$BT$123,BD123&lt;800000000),BD83,"")</f>
        <v/>
      </c>
      <c r="BE85"/>
      <c r="BF85" s="73" t="str">
        <f>IF(AND(BF123=$BT$123,BF123&lt;800000000),BF83,"")</f>
        <v/>
      </c>
      <c r="BG85"/>
      <c r="BH85" s="73" t="str">
        <f>IF(AND(BH123=$BT$123,BH123&lt;800000000),BH83,"")</f>
        <v/>
      </c>
      <c r="BI85"/>
      <c r="BJ85" s="73" t="str">
        <f>IF(AND(BJ123=$BT$123,BJ123&lt;800000000),BJ83,"")</f>
        <v/>
      </c>
      <c r="BK85"/>
      <c r="BL85" s="73" t="str">
        <f>IF(AND(BL123=$BT$123,BL123&lt;800000000),BL83,"")</f>
        <v/>
      </c>
      <c r="BM85"/>
      <c r="BN85" s="73" t="str">
        <f>IF(AND(BN123=$BT$123,BN123&lt;800000000),BN83,"")</f>
        <v/>
      </c>
      <c r="BO85"/>
      <c r="BP85" s="73" t="str">
        <f>IF(AND(BP123=$BT$123,BP123&lt;800000000),BP83,"")</f>
        <v/>
      </c>
      <c r="BQ85"/>
      <c r="BR85" s="73" t="str">
        <f>IF(AND(BR123=$BT$123,BR123&lt;800000000),BR83,"")</f>
        <v/>
      </c>
      <c r="BS85"/>
      <c r="BU85" s="103" t="str">
        <f>BB85&amp;BD85&amp;BF85&amp;BH85&amp;BJ85&amp;BL85&amp;BN85&amp;BP85&amp;BR85</f>
        <v/>
      </c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</row>
    <row r="86" spans="1:119" s="2" customFormat="1" ht="40" customHeight="1" x14ac:dyDescent="0.55000000000000004">
      <c r="A86" s="184" t="s">
        <v>107</v>
      </c>
      <c r="B86" s="185"/>
      <c r="C86" s="185"/>
      <c r="D86" s="185"/>
      <c r="E86" s="185"/>
      <c r="F86" s="186"/>
      <c r="G86" s="177" t="s">
        <v>36</v>
      </c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52" t="s">
        <v>78</v>
      </c>
      <c r="Z86" s="152"/>
      <c r="AA86" s="84"/>
      <c r="AB86" s="85"/>
      <c r="AC86" s="85"/>
      <c r="AD86" s="86"/>
      <c r="AE86" s="86"/>
      <c r="AF86" s="86"/>
      <c r="AG86" s="86"/>
      <c r="AH86" s="86"/>
      <c r="AI86" s="86"/>
      <c r="AJ86" s="87"/>
      <c r="AP86"/>
      <c r="AQ86"/>
      <c r="AR86" s="23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</row>
    <row r="87" spans="1:119" ht="40" customHeight="1" x14ac:dyDescent="0.55000000000000004">
      <c r="A87" s="184"/>
      <c r="B87" s="185"/>
      <c r="C87" s="185"/>
      <c r="D87" s="185"/>
      <c r="E87" s="185"/>
      <c r="F87" s="186"/>
      <c r="G87" s="10" t="s">
        <v>34</v>
      </c>
      <c r="H87" s="11" t="s">
        <v>35</v>
      </c>
      <c r="I87" s="10" t="s">
        <v>34</v>
      </c>
      <c r="J87" s="11" t="s">
        <v>35</v>
      </c>
      <c r="K87" s="10" t="s">
        <v>34</v>
      </c>
      <c r="L87" s="11" t="s">
        <v>35</v>
      </c>
      <c r="M87" s="10" t="s">
        <v>34</v>
      </c>
      <c r="N87" s="11" t="s">
        <v>35</v>
      </c>
      <c r="O87" s="10" t="s">
        <v>34</v>
      </c>
      <c r="P87" s="11" t="s">
        <v>35</v>
      </c>
      <c r="Q87" s="10" t="s">
        <v>34</v>
      </c>
      <c r="R87" s="11" t="s">
        <v>35</v>
      </c>
      <c r="S87" s="10" t="s">
        <v>34</v>
      </c>
      <c r="T87" s="11" t="s">
        <v>35</v>
      </c>
      <c r="U87" s="10" t="s">
        <v>34</v>
      </c>
      <c r="V87" s="11" t="s">
        <v>35</v>
      </c>
      <c r="W87" s="10" t="s">
        <v>34</v>
      </c>
      <c r="X87" s="11" t="s">
        <v>35</v>
      </c>
      <c r="Y87" s="179"/>
      <c r="Z87" s="179"/>
      <c r="AA87" s="89"/>
      <c r="AB87" s="7"/>
      <c r="AC87" s="7"/>
      <c r="AD87" s="90"/>
      <c r="AE87" s="90"/>
      <c r="AF87" s="90"/>
      <c r="AG87" s="90"/>
      <c r="AH87" s="90"/>
      <c r="AI87" s="90"/>
      <c r="AJ87" s="91"/>
      <c r="BB87" s="10" t="s">
        <v>123</v>
      </c>
      <c r="BC87" s="11" t="s">
        <v>122</v>
      </c>
      <c r="BD87" s="10" t="s">
        <v>123</v>
      </c>
      <c r="BE87" s="11" t="s">
        <v>122</v>
      </c>
      <c r="BF87" s="10" t="s">
        <v>123</v>
      </c>
      <c r="BG87" s="11" t="s">
        <v>122</v>
      </c>
      <c r="BH87" s="10" t="s">
        <v>123</v>
      </c>
      <c r="BI87" s="11" t="s">
        <v>122</v>
      </c>
      <c r="BJ87" s="10" t="s">
        <v>123</v>
      </c>
      <c r="BK87" s="11" t="s">
        <v>122</v>
      </c>
      <c r="BL87" s="10" t="s">
        <v>123</v>
      </c>
      <c r="BM87" s="11" t="s">
        <v>122</v>
      </c>
      <c r="BN87" s="10" t="s">
        <v>123</v>
      </c>
      <c r="BO87" s="11" t="s">
        <v>122</v>
      </c>
      <c r="BP87" s="10" t="s">
        <v>123</v>
      </c>
      <c r="BQ87" s="11" t="s">
        <v>122</v>
      </c>
      <c r="BR87" s="10" t="s">
        <v>123</v>
      </c>
      <c r="BS87" s="11" t="s">
        <v>122</v>
      </c>
    </row>
    <row r="88" spans="1:119" ht="15" customHeight="1" x14ac:dyDescent="0.55000000000000004">
      <c r="A88" s="184"/>
      <c r="B88" s="185"/>
      <c r="C88" s="185"/>
      <c r="D88" s="185"/>
      <c r="E88" s="185"/>
      <c r="F88" s="186"/>
      <c r="G88" s="12" t="s">
        <v>32</v>
      </c>
      <c r="H88" s="13" t="s">
        <v>33</v>
      </c>
      <c r="I88" s="12" t="s">
        <v>37</v>
      </c>
      <c r="J88" s="13" t="s">
        <v>33</v>
      </c>
      <c r="K88" s="12" t="s">
        <v>38</v>
      </c>
      <c r="L88" s="13" t="s">
        <v>45</v>
      </c>
      <c r="M88" s="12" t="s">
        <v>39</v>
      </c>
      <c r="N88" s="13" t="s">
        <v>46</v>
      </c>
      <c r="O88" s="12" t="s">
        <v>44</v>
      </c>
      <c r="P88" s="13" t="s">
        <v>47</v>
      </c>
      <c r="Q88" s="12" t="s">
        <v>43</v>
      </c>
      <c r="R88" s="13" t="s">
        <v>51</v>
      </c>
      <c r="S88" s="12" t="s">
        <v>42</v>
      </c>
      <c r="T88" s="13" t="s">
        <v>50</v>
      </c>
      <c r="U88" s="12" t="s">
        <v>41</v>
      </c>
      <c r="V88" s="13" t="s">
        <v>49</v>
      </c>
      <c r="W88" s="12" t="s">
        <v>40</v>
      </c>
      <c r="X88" s="13" t="s">
        <v>48</v>
      </c>
      <c r="Y88" s="179"/>
      <c r="Z88" s="179"/>
      <c r="AA88" s="89"/>
      <c r="AB88" s="7"/>
      <c r="AC88" s="7"/>
      <c r="AD88" s="90"/>
      <c r="AE88" s="90"/>
      <c r="AF88" s="90"/>
      <c r="AG88" s="90"/>
      <c r="AH88" s="90"/>
      <c r="AI88" s="90"/>
      <c r="AJ88" s="91"/>
      <c r="BB88" s="12" t="s">
        <v>32</v>
      </c>
      <c r="BC88" s="13" t="s">
        <v>33</v>
      </c>
      <c r="BD88" s="12" t="s">
        <v>37</v>
      </c>
      <c r="BE88" s="13" t="s">
        <v>33</v>
      </c>
      <c r="BF88" s="12" t="s">
        <v>38</v>
      </c>
      <c r="BG88" s="13" t="s">
        <v>45</v>
      </c>
      <c r="BH88" s="12" t="s">
        <v>39</v>
      </c>
      <c r="BI88" s="13" t="s">
        <v>46</v>
      </c>
      <c r="BJ88" s="12" t="s">
        <v>44</v>
      </c>
      <c r="BK88" s="13" t="s">
        <v>47</v>
      </c>
      <c r="BL88" s="12" t="s">
        <v>43</v>
      </c>
      <c r="BM88" s="13" t="s">
        <v>51</v>
      </c>
      <c r="BN88" s="12" t="s">
        <v>42</v>
      </c>
      <c r="BO88" s="13" t="s">
        <v>50</v>
      </c>
      <c r="BP88" s="12" t="s">
        <v>41</v>
      </c>
      <c r="BQ88" s="13" t="s">
        <v>49</v>
      </c>
      <c r="BR88" s="12" t="s">
        <v>40</v>
      </c>
      <c r="BS88" s="13" t="s">
        <v>48</v>
      </c>
    </row>
    <row r="89" spans="1:119" ht="40" customHeight="1" thickBot="1" x14ac:dyDescent="0.6">
      <c r="A89" s="70" t="s">
        <v>30</v>
      </c>
      <c r="B89" s="70" t="s">
        <v>31</v>
      </c>
      <c r="C89" s="70" t="s">
        <v>0</v>
      </c>
      <c r="D89" s="66" t="s">
        <v>1</v>
      </c>
      <c r="E89" s="66" t="s">
        <v>4</v>
      </c>
      <c r="F89" s="66" t="s">
        <v>5</v>
      </c>
      <c r="G89" s="156" t="s">
        <v>18</v>
      </c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8"/>
      <c r="Y89" s="179"/>
      <c r="Z89" s="179"/>
      <c r="AA89" s="92"/>
      <c r="AB89" s="90"/>
      <c r="AC89" s="90"/>
      <c r="AD89" s="90"/>
      <c r="AE89" s="90"/>
      <c r="AF89" s="90"/>
      <c r="AG89" s="90"/>
      <c r="AH89" s="90"/>
      <c r="AI89" s="90"/>
      <c r="AJ89" s="91"/>
      <c r="AM89" s="180" t="s">
        <v>20</v>
      </c>
      <c r="AN89" s="181"/>
      <c r="AO89" s="181"/>
    </row>
    <row r="90" spans="1:119" ht="15" customHeight="1" thickBot="1" x14ac:dyDescent="0.6">
      <c r="A90" s="70" t="s">
        <v>2</v>
      </c>
      <c r="B90" s="70" t="s">
        <v>2</v>
      </c>
      <c r="C90" s="70" t="s">
        <v>2</v>
      </c>
      <c r="D90" s="66" t="s">
        <v>2</v>
      </c>
      <c r="E90" s="66" t="s">
        <v>17</v>
      </c>
      <c r="F90" s="66" t="s">
        <v>6</v>
      </c>
      <c r="G90" s="182" t="s">
        <v>16</v>
      </c>
      <c r="H90" s="183"/>
      <c r="I90" s="182" t="s">
        <v>16</v>
      </c>
      <c r="J90" s="183"/>
      <c r="K90" s="182" t="s">
        <v>16</v>
      </c>
      <c r="L90" s="183"/>
      <c r="M90" s="182" t="s">
        <v>16</v>
      </c>
      <c r="N90" s="183"/>
      <c r="O90" s="182" t="s">
        <v>16</v>
      </c>
      <c r="P90" s="183" t="s">
        <v>16</v>
      </c>
      <c r="Q90" s="182" t="s">
        <v>16</v>
      </c>
      <c r="R90" s="183" t="s">
        <v>16</v>
      </c>
      <c r="S90" s="182" t="s">
        <v>16</v>
      </c>
      <c r="T90" s="183" t="s">
        <v>16</v>
      </c>
      <c r="U90" s="182" t="s">
        <v>16</v>
      </c>
      <c r="V90" s="183" t="s">
        <v>16</v>
      </c>
      <c r="W90" s="182" t="s">
        <v>16</v>
      </c>
      <c r="X90" s="183" t="s">
        <v>16</v>
      </c>
      <c r="Y90" s="179" t="s">
        <v>79</v>
      </c>
      <c r="Z90" s="179"/>
      <c r="AA90" s="92"/>
      <c r="AB90" s="90"/>
      <c r="AC90" s="90"/>
      <c r="AD90" s="90"/>
      <c r="AE90" s="90"/>
      <c r="AF90" s="90"/>
      <c r="AG90" s="90"/>
      <c r="AH90" s="90"/>
      <c r="AI90" s="90"/>
      <c r="AJ90" s="91"/>
      <c r="AM90" s="180"/>
      <c r="AN90" s="181"/>
      <c r="AO90" s="181"/>
      <c r="AR90" s="24">
        <f>IF(AND('SOLAI T2D SPA'!C2="Lastre_predalles",'SOLAI T2D SPA'!C4="Polistirolo_NOREI"),1,0)</f>
        <v>0</v>
      </c>
      <c r="AV90" s="70" t="s">
        <v>2</v>
      </c>
      <c r="AW90" s="70" t="s">
        <v>2</v>
      </c>
      <c r="AX90" s="70" t="s">
        <v>2</v>
      </c>
      <c r="AY90" s="66" t="s">
        <v>2</v>
      </c>
      <c r="AZ90" s="66" t="s">
        <v>17</v>
      </c>
      <c r="BB90" s="182" t="s">
        <v>16</v>
      </c>
      <c r="BC90" s="183"/>
      <c r="BD90" s="182" t="s">
        <v>16</v>
      </c>
      <c r="BE90" s="183"/>
      <c r="BF90" s="182" t="s">
        <v>16</v>
      </c>
      <c r="BG90" s="183"/>
      <c r="BH90" s="182" t="s">
        <v>16</v>
      </c>
      <c r="BI90" s="183"/>
      <c r="BJ90" s="182" t="s">
        <v>16</v>
      </c>
      <c r="BK90" s="183" t="s">
        <v>16</v>
      </c>
      <c r="BL90" s="182" t="s">
        <v>16</v>
      </c>
      <c r="BM90" s="183" t="s">
        <v>16</v>
      </c>
      <c r="BN90" s="182" t="s">
        <v>16</v>
      </c>
      <c r="BO90" s="183" t="s">
        <v>16</v>
      </c>
      <c r="BP90" s="182" t="s">
        <v>16</v>
      </c>
      <c r="BQ90" s="183" t="s">
        <v>16</v>
      </c>
      <c r="BR90" s="182" t="s">
        <v>16</v>
      </c>
      <c r="BS90" s="183" t="s">
        <v>16</v>
      </c>
      <c r="BV90" s="179" t="s">
        <v>79</v>
      </c>
      <c r="BW90" s="179"/>
    </row>
    <row r="91" spans="1:119" ht="15" customHeight="1" x14ac:dyDescent="0.55000000000000004">
      <c r="A91" s="173">
        <v>4</v>
      </c>
      <c r="B91" s="173">
        <v>12</v>
      </c>
      <c r="C91" s="71">
        <v>4</v>
      </c>
      <c r="D91" s="6">
        <f>A91+B91+C91</f>
        <v>20</v>
      </c>
      <c r="E91" s="4">
        <f>(A91+C91)/100*2500+B91/100*0.4*2500/1.2</f>
        <v>300</v>
      </c>
      <c r="F91" s="4"/>
      <c r="G91" s="169">
        <v>1447.8083333333334</v>
      </c>
      <c r="H91" s="170"/>
      <c r="I91" s="169">
        <v>1588.2</v>
      </c>
      <c r="J91" s="170"/>
      <c r="K91" s="169">
        <v>2034.6583333333335</v>
      </c>
      <c r="L91" s="170"/>
      <c r="M91" s="169">
        <v>2577.875</v>
      </c>
      <c r="N91" s="170"/>
      <c r="O91" s="169">
        <v>3311.85</v>
      </c>
      <c r="P91" s="170"/>
      <c r="Q91" s="169">
        <v>4299.4583333333339</v>
      </c>
      <c r="R91" s="170"/>
      <c r="S91" s="169">
        <v>5396.3333333333339</v>
      </c>
      <c r="T91" s="170"/>
      <c r="U91" s="169">
        <v>6582.5</v>
      </c>
      <c r="V91" s="170"/>
      <c r="W91" s="169">
        <v>7705</v>
      </c>
      <c r="X91" s="170"/>
      <c r="Y91" s="169">
        <v>2964.166666666667</v>
      </c>
      <c r="Z91" s="170"/>
      <c r="AA91" s="92"/>
      <c r="AB91" s="90"/>
      <c r="AC91" s="90"/>
      <c r="AD91" s="90"/>
      <c r="AE91" s="90"/>
      <c r="AF91" s="90"/>
      <c r="AG91" s="90"/>
      <c r="AH91" s="90"/>
      <c r="AI91" s="90"/>
      <c r="AJ91" s="91"/>
      <c r="AM91" s="180"/>
      <c r="AN91" s="181"/>
      <c r="AO91" s="181"/>
      <c r="AU91" s="191" t="s">
        <v>76</v>
      </c>
      <c r="AV91" s="173">
        <f>IF(AW91=10000000000,10000000000,IF('SOLAI T2D SPA'!$C$5=AU91,A91,10000000000))</f>
        <v>10000000000</v>
      </c>
      <c r="AW91" s="173">
        <f>IF(AND($AR$90=1,'SOLAI T2D SPA'!$C$6=B91),B91,10000000000)</f>
        <v>10000000000</v>
      </c>
      <c r="AX91" s="71">
        <f>IF(AW91=10000000000,10000000000,IF('SOLAI T2D SPA'!$C$7=C91,C91,10000000000))</f>
        <v>10000000000</v>
      </c>
      <c r="AY91" s="6">
        <f>AV91+AW91+AX91</f>
        <v>30000000000</v>
      </c>
      <c r="AZ91" s="4">
        <f>IF(AY91&gt;100000,10000000000,E91)</f>
        <v>10000000000</v>
      </c>
      <c r="BB91" s="169">
        <f>IF($AZ$91=10000000000,10000000000,IF('SOLAI T2D SPA'!$C$20&lt;=G91,G91,10000000000))</f>
        <v>10000000000</v>
      </c>
      <c r="BC91" s="170"/>
      <c r="BD91" s="169">
        <f>IF($AZ$91=10000000000,10000000000,IF('SOLAI T2D SPA'!$C$20&lt;=I91,I91,10000000000))</f>
        <v>10000000000</v>
      </c>
      <c r="BE91" s="170"/>
      <c r="BF91" s="169">
        <f>IF($AZ$91=10000000000,10000000000,IF('SOLAI T2D SPA'!$C$20&lt;=K91,K91,10000000000))</f>
        <v>10000000000</v>
      </c>
      <c r="BG91" s="170"/>
      <c r="BH91" s="169">
        <f>IF($AZ$91=10000000000,10000000000,IF('SOLAI T2D SPA'!$C$20&lt;=M91,M91,10000000000))</f>
        <v>10000000000</v>
      </c>
      <c r="BI91" s="170"/>
      <c r="BJ91" s="169">
        <f>IF($AZ$91=10000000000,10000000000,IF('SOLAI T2D SPA'!$C$20&lt;=O91,O91,10000000000))</f>
        <v>10000000000</v>
      </c>
      <c r="BK91" s="170"/>
      <c r="BL91" s="169">
        <f>IF($AZ$91=10000000000,10000000000,IF('SOLAI T2D SPA'!$C$20&lt;=Q91,Q91,10000000000))</f>
        <v>10000000000</v>
      </c>
      <c r="BM91" s="170"/>
      <c r="BN91" s="169">
        <f>IF($AZ$91=10000000000,10000000000,IF('SOLAI T2D SPA'!$C$20&lt;=S91,S91,10000000000))</f>
        <v>10000000000</v>
      </c>
      <c r="BO91" s="170"/>
      <c r="BP91" s="169">
        <f>IF($AZ$91=10000000000,10000000000,IF('SOLAI T2D SPA'!$C$20&lt;=U91,U91,10000000000))</f>
        <v>10000000000</v>
      </c>
      <c r="BQ91" s="170"/>
      <c r="BR91" s="169">
        <f>IF($AZ$91=10000000000,10000000000,IF('SOLAI T2D SPA'!$C$20&lt;=W91,W91,10000000000))</f>
        <v>10000000000</v>
      </c>
      <c r="BS91" s="170"/>
      <c r="BV91" s="169">
        <v>2964.166666666667</v>
      </c>
      <c r="BW91" s="170"/>
    </row>
    <row r="92" spans="1:119" ht="15" customHeight="1" x14ac:dyDescent="0.55000000000000004">
      <c r="A92" s="174"/>
      <c r="B92" s="175"/>
      <c r="C92" s="71">
        <v>5</v>
      </c>
      <c r="D92" s="6">
        <f>A91+B91+C92</f>
        <v>21</v>
      </c>
      <c r="E92" s="4">
        <f>(A91+C92)/100*2500+B91/100*0.4*2500/1.2</f>
        <v>325</v>
      </c>
      <c r="F92" s="4"/>
      <c r="G92" s="169">
        <v>1541.8916666666669</v>
      </c>
      <c r="H92" s="170"/>
      <c r="I92" s="169">
        <v>1693.2583333333334</v>
      </c>
      <c r="J92" s="170"/>
      <c r="K92" s="169">
        <v>2175.7416666666668</v>
      </c>
      <c r="L92" s="170"/>
      <c r="M92" s="169">
        <v>2765.6083333333336</v>
      </c>
      <c r="N92" s="170"/>
      <c r="O92" s="169">
        <v>3568.9083333333338</v>
      </c>
      <c r="P92" s="170"/>
      <c r="Q92" s="169">
        <v>4660.3916666666664</v>
      </c>
      <c r="R92" s="170"/>
      <c r="S92" s="169">
        <v>5892.3833333333341</v>
      </c>
      <c r="T92" s="170"/>
      <c r="U92" s="169">
        <v>7240.7333333333336</v>
      </c>
      <c r="V92" s="170"/>
      <c r="W92" s="169">
        <v>8679.1666666666679</v>
      </c>
      <c r="X92" s="170"/>
      <c r="Y92" s="169">
        <v>3128.3333333333335</v>
      </c>
      <c r="Z92" s="170"/>
      <c r="AA92" s="92"/>
      <c r="AB92" s="90"/>
      <c r="AC92" s="90"/>
      <c r="AD92" s="90"/>
      <c r="AE92" s="90"/>
      <c r="AF92" s="90"/>
      <c r="AG92" s="90"/>
      <c r="AH92" s="90"/>
      <c r="AI92" s="90"/>
      <c r="AJ92" s="91"/>
      <c r="AM92" s="180"/>
      <c r="AN92" s="181"/>
      <c r="AO92" s="181"/>
      <c r="AU92" s="192"/>
      <c r="AV92" s="174"/>
      <c r="AW92" s="175"/>
      <c r="AX92" s="71">
        <f>IF(AW91=10000000000,10000000000,IF('SOLAI T2D SPA'!$C$7=C92,C92,10000000000))</f>
        <v>10000000000</v>
      </c>
      <c r="AY92" s="6">
        <f>AV91+AW91+AX92</f>
        <v>30000000000</v>
      </c>
      <c r="AZ92" s="4">
        <f t="shared" ref="AZ92:AZ122" si="269">IF(AY92&gt;100000,10000000000,E92)</f>
        <v>10000000000</v>
      </c>
      <c r="BB92" s="169">
        <f>IF($AZ$92=10000000000,10000000000,IF('SOLAI T2D SPA'!$C$20&lt;=G92,G92,10000000000))</f>
        <v>10000000000</v>
      </c>
      <c r="BC92" s="170"/>
      <c r="BD92" s="169">
        <f>IF($AZ$92=10000000000,10000000000,IF('SOLAI T2D SPA'!$C$20&lt;=I92,I92,10000000000))</f>
        <v>10000000000</v>
      </c>
      <c r="BE92" s="170"/>
      <c r="BF92" s="169">
        <f>IF($AZ$92=10000000000,10000000000,IF('SOLAI T2D SPA'!$C$20&lt;=K92,K92,10000000000))</f>
        <v>10000000000</v>
      </c>
      <c r="BG92" s="170"/>
      <c r="BH92" s="169">
        <f>IF($AZ$92=10000000000,10000000000,IF('SOLAI T2D SPA'!$C$20&lt;=M92,M92,10000000000))</f>
        <v>10000000000</v>
      </c>
      <c r="BI92" s="170"/>
      <c r="BJ92" s="169">
        <f>IF($AZ$92=10000000000,10000000000,IF('SOLAI T2D SPA'!$C$20&lt;=O92,O92,10000000000))</f>
        <v>10000000000</v>
      </c>
      <c r="BK92" s="170"/>
      <c r="BL92" s="169">
        <f>IF($AZ$92=10000000000,10000000000,IF('SOLAI T2D SPA'!$C$20&lt;=Q92,Q92,10000000000))</f>
        <v>10000000000</v>
      </c>
      <c r="BM92" s="170"/>
      <c r="BN92" s="169">
        <f>IF($AZ$92=10000000000,10000000000,IF('SOLAI T2D SPA'!$C$20&lt;=S92,S92,10000000000))</f>
        <v>10000000000</v>
      </c>
      <c r="BO92" s="170"/>
      <c r="BP92" s="169">
        <f>IF($AZ$92=10000000000,10000000000,IF('SOLAI T2D SPA'!$C$20&lt;=U92,U92,10000000000))</f>
        <v>10000000000</v>
      </c>
      <c r="BQ92" s="170"/>
      <c r="BR92" s="169">
        <f>IF($AZ$92=10000000000,10000000000,IF('SOLAI T2D SPA'!$C$20&lt;=W92,W92,10000000000))</f>
        <v>10000000000</v>
      </c>
      <c r="BS92" s="170"/>
      <c r="BV92" s="169">
        <v>3128.3333333333335</v>
      </c>
      <c r="BW92" s="170"/>
    </row>
    <row r="93" spans="1:119" ht="15" customHeight="1" x14ac:dyDescent="0.55000000000000004">
      <c r="A93" s="173">
        <v>5</v>
      </c>
      <c r="B93" s="175"/>
      <c r="C93" s="71">
        <v>4</v>
      </c>
      <c r="D93" s="6">
        <f>A93+B91+C93</f>
        <v>21</v>
      </c>
      <c r="E93" s="4">
        <f>(A93+C93)/100*2500+B91/100*0.4*2500/1.2</f>
        <v>325</v>
      </c>
      <c r="F93" s="4"/>
      <c r="G93" s="169">
        <v>1486.25</v>
      </c>
      <c r="H93" s="170"/>
      <c r="I93" s="169">
        <v>1626.6166666666668</v>
      </c>
      <c r="J93" s="170"/>
      <c r="K93" s="169">
        <v>2073.1166666666668</v>
      </c>
      <c r="L93" s="170"/>
      <c r="M93" s="169">
        <v>2616.0583333333334</v>
      </c>
      <c r="N93" s="170"/>
      <c r="O93" s="169">
        <v>3350.4833333333336</v>
      </c>
      <c r="P93" s="170"/>
      <c r="Q93" s="169">
        <v>4337.4583333333339</v>
      </c>
      <c r="R93" s="170"/>
      <c r="S93" s="169">
        <v>5434.8583333333336</v>
      </c>
      <c r="T93" s="170"/>
      <c r="U93" s="169">
        <v>6620.8333333333339</v>
      </c>
      <c r="V93" s="170"/>
      <c r="W93" s="169">
        <v>7743.3333333333339</v>
      </c>
      <c r="X93" s="170"/>
      <c r="Y93" s="169">
        <v>3128.3333333333335</v>
      </c>
      <c r="Z93" s="170"/>
      <c r="AA93" s="92"/>
      <c r="AB93" s="90"/>
      <c r="AC93" s="90"/>
      <c r="AD93" s="90"/>
      <c r="AE93" s="90"/>
      <c r="AF93" s="90"/>
      <c r="AG93" s="90"/>
      <c r="AH93" s="90"/>
      <c r="AI93" s="90"/>
      <c r="AJ93" s="91"/>
      <c r="AM93" s="180"/>
      <c r="AN93" s="181"/>
      <c r="AO93" s="181"/>
      <c r="AU93" s="191" t="s">
        <v>77</v>
      </c>
      <c r="AV93" s="173">
        <f>IF(AW91=10000000000,10000000000,IF('SOLAI T2D SPA'!$C$5=AU93,A93,10000000000))</f>
        <v>10000000000</v>
      </c>
      <c r="AW93" s="175"/>
      <c r="AX93" s="71">
        <f>IF(AW91=10000000000,10000000000,IF('SOLAI T2D SPA'!$C$7=C93,C93,10000000000))</f>
        <v>10000000000</v>
      </c>
      <c r="AY93" s="6">
        <f>AV93+AW91+AX93</f>
        <v>30000000000</v>
      </c>
      <c r="AZ93" s="4">
        <f t="shared" si="269"/>
        <v>10000000000</v>
      </c>
      <c r="BB93" s="169">
        <f>IF($AZ$93=10000000000,10000000000,IF('SOLAI T2D SPA'!$C$20&lt;=G93,G93,10000000000))</f>
        <v>10000000000</v>
      </c>
      <c r="BC93" s="170"/>
      <c r="BD93" s="169">
        <f>IF($AZ$93=10000000000,10000000000,IF('SOLAI T2D SPA'!$C$20&lt;=I93,I93,10000000000))</f>
        <v>10000000000</v>
      </c>
      <c r="BE93" s="170"/>
      <c r="BF93" s="169">
        <f>IF($AZ$93=10000000000,10000000000,IF('SOLAI T2D SPA'!$C$20&lt;=K93,K93,10000000000))</f>
        <v>10000000000</v>
      </c>
      <c r="BG93" s="170"/>
      <c r="BH93" s="169">
        <f>IF($AZ$93=10000000000,10000000000,IF('SOLAI T2D SPA'!$C$20&lt;=M93,M93,10000000000))</f>
        <v>10000000000</v>
      </c>
      <c r="BI93" s="170"/>
      <c r="BJ93" s="169">
        <f>IF($AZ$93=10000000000,10000000000,IF('SOLAI T2D SPA'!$C$20&lt;=O93,O93,10000000000))</f>
        <v>10000000000</v>
      </c>
      <c r="BK93" s="170"/>
      <c r="BL93" s="169">
        <f>IF($AZ$93=10000000000,10000000000,IF('SOLAI T2D SPA'!$C$20&lt;=Q93,Q93,10000000000))</f>
        <v>10000000000</v>
      </c>
      <c r="BM93" s="170"/>
      <c r="BN93" s="169">
        <f>IF($AZ$93=10000000000,10000000000,IF('SOLAI T2D SPA'!$C$20&lt;=S93,S93,10000000000))</f>
        <v>10000000000</v>
      </c>
      <c r="BO93" s="170"/>
      <c r="BP93" s="169">
        <f>IF($AZ$93=10000000000,10000000000,IF('SOLAI T2D SPA'!$C$20&lt;=U93,U93,10000000000))</f>
        <v>10000000000</v>
      </c>
      <c r="BQ93" s="170"/>
      <c r="BR93" s="169">
        <f>IF($AZ$93=10000000000,10000000000,IF('SOLAI T2D SPA'!$C$20&lt;=W93,W93,10000000000))</f>
        <v>10000000000</v>
      </c>
      <c r="BS93" s="170"/>
      <c r="BV93" s="169">
        <v>3128.3333333333335</v>
      </c>
      <c r="BW93" s="170"/>
    </row>
    <row r="94" spans="1:119" ht="15" customHeight="1" x14ac:dyDescent="0.55000000000000004">
      <c r="A94" s="174"/>
      <c r="B94" s="174"/>
      <c r="C94" s="71">
        <v>5</v>
      </c>
      <c r="D94" s="6">
        <f>A93+B91+C94</f>
        <v>22</v>
      </c>
      <c r="E94" s="4">
        <f>(A93+C94)/100*2500+B91/100*0.4*2500/1.2</f>
        <v>350</v>
      </c>
      <c r="F94" s="4"/>
      <c r="G94" s="169">
        <v>1580.1833333333334</v>
      </c>
      <c r="H94" s="170"/>
      <c r="I94" s="169">
        <v>1731.2583333333334</v>
      </c>
      <c r="J94" s="170"/>
      <c r="K94" s="169">
        <v>2214.3583333333336</v>
      </c>
      <c r="L94" s="170"/>
      <c r="M94" s="169">
        <v>2803.8</v>
      </c>
      <c r="N94" s="170"/>
      <c r="O94" s="169">
        <v>3606.5749999999998</v>
      </c>
      <c r="P94" s="170"/>
      <c r="Q94" s="169">
        <v>4698.6000000000004</v>
      </c>
      <c r="R94" s="170"/>
      <c r="S94" s="169">
        <v>5930.6166666666677</v>
      </c>
      <c r="T94" s="170"/>
      <c r="U94" s="169">
        <v>7279.7916666666679</v>
      </c>
      <c r="V94" s="170"/>
      <c r="W94" s="169">
        <v>8718.0416666666679</v>
      </c>
      <c r="X94" s="170"/>
      <c r="Y94" s="169">
        <v>3293.3333333333335</v>
      </c>
      <c r="Z94" s="170"/>
      <c r="AA94" s="92"/>
      <c r="AB94" s="90"/>
      <c r="AC94" s="90"/>
      <c r="AD94" s="90"/>
      <c r="AE94" s="90"/>
      <c r="AF94" s="90"/>
      <c r="AG94" s="90"/>
      <c r="AH94" s="90"/>
      <c r="AI94" s="90"/>
      <c r="AJ94" s="91"/>
      <c r="AM94" s="180"/>
      <c r="AN94" s="181"/>
      <c r="AO94" s="181"/>
      <c r="AU94" s="192"/>
      <c r="AV94" s="174"/>
      <c r="AW94" s="174"/>
      <c r="AX94" s="71">
        <f>IF(AW91=10000000000,10000000000,IF('SOLAI T2D SPA'!$C$7=C94,C94,10000000000))</f>
        <v>10000000000</v>
      </c>
      <c r="AY94" s="6">
        <f>AV93+AW91+AX94</f>
        <v>30000000000</v>
      </c>
      <c r="AZ94" s="4">
        <f t="shared" si="269"/>
        <v>10000000000</v>
      </c>
      <c r="BB94" s="169">
        <f>IF($AZ$94=10000000000,10000000000,IF('SOLAI T2D SPA'!$C$20&lt;=G94,G94,10000000000))</f>
        <v>10000000000</v>
      </c>
      <c r="BC94" s="170"/>
      <c r="BD94" s="169">
        <f>IF($AZ$94=10000000000,10000000000,IF('SOLAI T2D SPA'!$C$20&lt;=I94,I94,10000000000))</f>
        <v>10000000000</v>
      </c>
      <c r="BE94" s="170"/>
      <c r="BF94" s="169">
        <f>IF($AZ$94=10000000000,10000000000,IF('SOLAI T2D SPA'!$C$20&lt;=K94,K94,10000000000))</f>
        <v>10000000000</v>
      </c>
      <c r="BG94" s="170"/>
      <c r="BH94" s="169">
        <f>IF($AZ$94=10000000000,10000000000,IF('SOLAI T2D SPA'!$C$20&lt;=M94,M94,10000000000))</f>
        <v>10000000000</v>
      </c>
      <c r="BI94" s="170"/>
      <c r="BJ94" s="169">
        <f>IF($AZ$94=10000000000,10000000000,IF('SOLAI T2D SPA'!$C$20&lt;=O94,O94,10000000000))</f>
        <v>10000000000</v>
      </c>
      <c r="BK94" s="170"/>
      <c r="BL94" s="169">
        <f>IF($AZ$94=10000000000,10000000000,IF('SOLAI T2D SPA'!$C$20&lt;=Q94,Q94,10000000000))</f>
        <v>10000000000</v>
      </c>
      <c r="BM94" s="170"/>
      <c r="BN94" s="169">
        <f>IF($AZ$94=10000000000,10000000000,IF('SOLAI T2D SPA'!$C$20&lt;=S94,S94,10000000000))</f>
        <v>10000000000</v>
      </c>
      <c r="BO94" s="170"/>
      <c r="BP94" s="169">
        <f>IF($AZ$94=10000000000,10000000000,IF('SOLAI T2D SPA'!$C$20&lt;=U94,U94,10000000000))</f>
        <v>10000000000</v>
      </c>
      <c r="BQ94" s="170"/>
      <c r="BR94" s="169">
        <f>IF($AZ$94=10000000000,10000000000,IF('SOLAI T2D SPA'!$C$20&lt;=W94,W94,10000000000))</f>
        <v>10000000000</v>
      </c>
      <c r="BS94" s="170"/>
      <c r="BV94" s="169">
        <v>3293.3333333333335</v>
      </c>
      <c r="BW94" s="170"/>
    </row>
    <row r="95" spans="1:119" ht="15" customHeight="1" x14ac:dyDescent="0.55000000000000004">
      <c r="A95" s="173">
        <v>4</v>
      </c>
      <c r="B95" s="173">
        <v>14</v>
      </c>
      <c r="C95" s="71">
        <v>4</v>
      </c>
      <c r="D95" s="6">
        <f t="shared" ref="D95" si="270">A95+B95+C95</f>
        <v>22</v>
      </c>
      <c r="E95" s="4">
        <f t="shared" ref="E95" si="271">(A95+C95)/100*2500+B95/100*0.4*2500/1.2</f>
        <v>316.66666666666669</v>
      </c>
      <c r="F95" s="4"/>
      <c r="G95" s="169">
        <v>1622.875</v>
      </c>
      <c r="H95" s="170"/>
      <c r="I95" s="169">
        <v>1781.6916666666668</v>
      </c>
      <c r="J95" s="170"/>
      <c r="K95" s="169">
        <v>2287.6583333333333</v>
      </c>
      <c r="L95" s="170"/>
      <c r="M95" s="169">
        <v>2904.916666666667</v>
      </c>
      <c r="N95" s="170"/>
      <c r="O95" s="169">
        <v>3741.041666666667</v>
      </c>
      <c r="P95" s="170"/>
      <c r="Q95" s="169">
        <v>4872.1583333333338</v>
      </c>
      <c r="R95" s="170"/>
      <c r="S95" s="169">
        <v>6137.7666666666673</v>
      </c>
      <c r="T95" s="170"/>
      <c r="U95" s="169">
        <v>7515.8333333333339</v>
      </c>
      <c r="V95" s="170"/>
      <c r="W95" s="169">
        <v>8855.8333333333339</v>
      </c>
      <c r="X95" s="170"/>
      <c r="Y95" s="169">
        <v>3293.3333333333335</v>
      </c>
      <c r="Z95" s="170"/>
      <c r="AA95" s="92"/>
      <c r="AB95" s="90"/>
      <c r="AC95" s="90"/>
      <c r="AD95" s="90"/>
      <c r="AE95" s="90"/>
      <c r="AF95" s="90"/>
      <c r="AG95" s="90"/>
      <c r="AH95" s="90"/>
      <c r="AI95" s="90"/>
      <c r="AJ95" s="91"/>
      <c r="AM95" s="180"/>
      <c r="AN95" s="181"/>
      <c r="AO95" s="181"/>
      <c r="AU95" s="191" t="s">
        <v>76</v>
      </c>
      <c r="AV95" s="173">
        <f>IF(AW95=10000000000,10000000000,IF('SOLAI T2D SPA'!$C$5=AU95,A95,10000000000))</f>
        <v>10000000000</v>
      </c>
      <c r="AW95" s="173">
        <f>IF(AND($AR$90=1,'SOLAI T2D SPA'!$C$6=B95),B95,10000000000)</f>
        <v>10000000000</v>
      </c>
      <c r="AX95" s="71">
        <f>IF(AW95=10000000000,10000000000,IF('SOLAI T2D SPA'!$C$7=C95,C95,10000000000))</f>
        <v>10000000000</v>
      </c>
      <c r="AY95" s="6">
        <f t="shared" ref="AY95" si="272">AV95+AW95+AX95</f>
        <v>30000000000</v>
      </c>
      <c r="AZ95" s="4">
        <f t="shared" si="269"/>
        <v>10000000000</v>
      </c>
      <c r="BB95" s="169">
        <f>IF($AZ$95=10000000000,10000000000,IF('SOLAI T2D SPA'!$C$20&lt;=G95,G95,10000000000))</f>
        <v>10000000000</v>
      </c>
      <c r="BC95" s="170"/>
      <c r="BD95" s="169">
        <f>IF($AZ$95=10000000000,10000000000,IF('SOLAI T2D SPA'!$C$20&lt;=I95,I95,10000000000))</f>
        <v>10000000000</v>
      </c>
      <c r="BE95" s="170"/>
      <c r="BF95" s="169">
        <f>IF($AZ$95=10000000000,10000000000,IF('SOLAI T2D SPA'!$C$20&lt;=K95,K95,10000000000))</f>
        <v>10000000000</v>
      </c>
      <c r="BG95" s="170"/>
      <c r="BH95" s="169">
        <f>IF($AZ$95=10000000000,10000000000,IF('SOLAI T2D SPA'!$C$20&lt;=M95,M95,10000000000))</f>
        <v>10000000000</v>
      </c>
      <c r="BI95" s="170"/>
      <c r="BJ95" s="169">
        <f>IF($AZ$95=10000000000,10000000000,IF('SOLAI T2D SPA'!$C$20&lt;=O95,O95,10000000000))</f>
        <v>10000000000</v>
      </c>
      <c r="BK95" s="170"/>
      <c r="BL95" s="169">
        <f>IF($AZ$95=10000000000,10000000000,IF('SOLAI T2D SPA'!$C$20&lt;=Q95,Q95,10000000000))</f>
        <v>10000000000</v>
      </c>
      <c r="BM95" s="170"/>
      <c r="BN95" s="169">
        <f>IF($AZ$95=10000000000,10000000000,IF('SOLAI T2D SPA'!$C$20&lt;=S95,S95,10000000000))</f>
        <v>10000000000</v>
      </c>
      <c r="BO95" s="170"/>
      <c r="BP95" s="169">
        <f>IF($AZ$95=10000000000,10000000000,IF('SOLAI T2D SPA'!$C$20&lt;=U95,U95,10000000000))</f>
        <v>10000000000</v>
      </c>
      <c r="BQ95" s="170"/>
      <c r="BR95" s="169">
        <f>IF($AZ$95=10000000000,10000000000,IF('SOLAI T2D SPA'!$C$20&lt;=W95,W95,10000000000))</f>
        <v>10000000000</v>
      </c>
      <c r="BS95" s="170"/>
      <c r="BV95" s="169">
        <v>3293.3333333333335</v>
      </c>
      <c r="BW95" s="170"/>
    </row>
    <row r="96" spans="1:119" ht="15" customHeight="1" x14ac:dyDescent="0.55000000000000004">
      <c r="A96" s="174"/>
      <c r="B96" s="175"/>
      <c r="C96" s="71">
        <v>5</v>
      </c>
      <c r="D96" s="6">
        <f t="shared" ref="D96" si="273">A95+B95+C96</f>
        <v>23</v>
      </c>
      <c r="E96" s="4">
        <f t="shared" ref="E96" si="274">(A95+C96)/100*2500+B95/100*0.4*2500/1.2</f>
        <v>341.66666666666669</v>
      </c>
      <c r="F96" s="4"/>
      <c r="G96" s="169">
        <v>1716.6583333333335</v>
      </c>
      <c r="H96" s="170"/>
      <c r="I96" s="169">
        <v>1886.375</v>
      </c>
      <c r="J96" s="170"/>
      <c r="K96" s="169">
        <v>2428.791666666667</v>
      </c>
      <c r="L96" s="170"/>
      <c r="M96" s="169">
        <v>3092.5333333333338</v>
      </c>
      <c r="N96" s="170"/>
      <c r="O96" s="169">
        <v>3997.7583333333337</v>
      </c>
      <c r="P96" s="170"/>
      <c r="Q96" s="169">
        <v>5233.2333333333336</v>
      </c>
      <c r="R96" s="170"/>
      <c r="S96" s="169">
        <v>6632.4833333333336</v>
      </c>
      <c r="T96" s="170"/>
      <c r="U96" s="169">
        <v>8173.9083333333338</v>
      </c>
      <c r="V96" s="170"/>
      <c r="W96" s="169">
        <v>9830.0249999999996</v>
      </c>
      <c r="X96" s="170"/>
      <c r="Y96" s="169">
        <v>3395.8333333333335</v>
      </c>
      <c r="Z96" s="170"/>
      <c r="AA96" s="92"/>
      <c r="AB96" s="90"/>
      <c r="AC96" s="90"/>
      <c r="AD96" s="90"/>
      <c r="AE96" s="90"/>
      <c r="AF96" s="90"/>
      <c r="AG96" s="90"/>
      <c r="AH96" s="90"/>
      <c r="AI96" s="90"/>
      <c r="AJ96" s="91"/>
      <c r="AM96" s="180"/>
      <c r="AN96" s="181"/>
      <c r="AO96" s="181"/>
      <c r="AU96" s="192"/>
      <c r="AV96" s="174"/>
      <c r="AW96" s="175"/>
      <c r="AX96" s="71">
        <f>IF(AW95=10000000000,10000000000,IF('SOLAI T2D SPA'!$C$7=C96,C96,10000000000))</f>
        <v>10000000000</v>
      </c>
      <c r="AY96" s="6">
        <f t="shared" ref="AY96" si="275">AV95+AW95+AX96</f>
        <v>30000000000</v>
      </c>
      <c r="AZ96" s="4">
        <f t="shared" si="269"/>
        <v>10000000000</v>
      </c>
      <c r="BB96" s="169">
        <f>IF($AZ$96=10000000000,10000000000,IF('SOLAI T2D SPA'!$C$20&lt;=G96,G96,10000000000))</f>
        <v>10000000000</v>
      </c>
      <c r="BC96" s="170"/>
      <c r="BD96" s="169">
        <f>IF($AZ$96=10000000000,10000000000,IF('SOLAI T2D SPA'!$C$20&lt;=I96,I96,10000000000))</f>
        <v>10000000000</v>
      </c>
      <c r="BE96" s="170"/>
      <c r="BF96" s="169">
        <f>IF($AZ$96=10000000000,10000000000,IF('SOLAI T2D SPA'!$C$20&lt;=K96,K96,10000000000))</f>
        <v>10000000000</v>
      </c>
      <c r="BG96" s="170"/>
      <c r="BH96" s="169">
        <f>IF($AZ$96=10000000000,10000000000,IF('SOLAI T2D SPA'!$C$20&lt;=M96,M96,10000000000))</f>
        <v>10000000000</v>
      </c>
      <c r="BI96" s="170"/>
      <c r="BJ96" s="169">
        <f>IF($AZ$96=10000000000,10000000000,IF('SOLAI T2D SPA'!$C$20&lt;=O96,O96,10000000000))</f>
        <v>10000000000</v>
      </c>
      <c r="BK96" s="170"/>
      <c r="BL96" s="169">
        <f>IF($AZ$96=10000000000,10000000000,IF('SOLAI T2D SPA'!$C$20&lt;=Q96,Q96,10000000000))</f>
        <v>10000000000</v>
      </c>
      <c r="BM96" s="170"/>
      <c r="BN96" s="169">
        <f>IF($AZ$96=10000000000,10000000000,IF('SOLAI T2D SPA'!$C$20&lt;=S96,S96,10000000000))</f>
        <v>10000000000</v>
      </c>
      <c r="BO96" s="170"/>
      <c r="BP96" s="169">
        <f>IF($AZ$96=10000000000,10000000000,IF('SOLAI T2D SPA'!$C$20&lt;=U96,U96,10000000000))</f>
        <v>10000000000</v>
      </c>
      <c r="BQ96" s="170"/>
      <c r="BR96" s="169">
        <f>IF($AZ$96=10000000000,10000000000,IF('SOLAI T2D SPA'!$C$20&lt;=W96,W96,10000000000))</f>
        <v>10000000000</v>
      </c>
      <c r="BS96" s="170"/>
      <c r="BV96" s="169">
        <v>3395.8333333333335</v>
      </c>
      <c r="BW96" s="170"/>
    </row>
    <row r="97" spans="1:75" ht="15" customHeight="1" x14ac:dyDescent="0.55000000000000004">
      <c r="A97" s="173">
        <v>5</v>
      </c>
      <c r="B97" s="175"/>
      <c r="C97" s="71">
        <v>4</v>
      </c>
      <c r="D97" s="6">
        <f t="shared" ref="D97" si="276">A97+B95+C97</f>
        <v>23</v>
      </c>
      <c r="E97" s="4">
        <f t="shared" ref="E97" si="277">(A97+C97)/100*2500+B95/100*0.4*2500/1.2</f>
        <v>341.66666666666669</v>
      </c>
      <c r="F97" s="4"/>
      <c r="G97" s="169">
        <v>1660.9916666666668</v>
      </c>
      <c r="H97" s="170"/>
      <c r="I97" s="169">
        <v>1819.9666666666669</v>
      </c>
      <c r="J97" s="170"/>
      <c r="K97" s="169">
        <v>2326.2583333333332</v>
      </c>
      <c r="L97" s="170"/>
      <c r="M97" s="169">
        <v>2943.2166666666667</v>
      </c>
      <c r="N97" s="170"/>
      <c r="O97" s="169">
        <v>3779.5250000000001</v>
      </c>
      <c r="P97" s="170"/>
      <c r="Q97" s="169">
        <v>4910.3166666666666</v>
      </c>
      <c r="R97" s="170"/>
      <c r="S97" s="169">
        <v>6175.8833333333341</v>
      </c>
      <c r="T97" s="170"/>
      <c r="U97" s="169">
        <v>7554.1666666666679</v>
      </c>
      <c r="V97" s="170"/>
      <c r="W97" s="169">
        <v>8895</v>
      </c>
      <c r="X97" s="170"/>
      <c r="Y97" s="169">
        <v>3395.8333333333335</v>
      </c>
      <c r="Z97" s="170"/>
      <c r="AA97" s="92"/>
      <c r="AB97" s="90"/>
      <c r="AC97" s="90"/>
      <c r="AD97" s="90"/>
      <c r="AE97" s="90"/>
      <c r="AF97" s="90"/>
      <c r="AG97" s="90"/>
      <c r="AH97" s="90"/>
      <c r="AI97" s="90"/>
      <c r="AJ97" s="91"/>
      <c r="AM97" s="180"/>
      <c r="AN97" s="181"/>
      <c r="AO97" s="181"/>
      <c r="AU97" s="191" t="s">
        <v>77</v>
      </c>
      <c r="AV97" s="173">
        <f>IF(AW95=10000000000,10000000000,IF('SOLAI T2D SPA'!$C$5=AU97,A97,10000000000))</f>
        <v>10000000000</v>
      </c>
      <c r="AW97" s="175"/>
      <c r="AX97" s="71">
        <f>IF(AW95=10000000000,10000000000,IF('SOLAI T2D SPA'!$C$7=C97,C97,10000000000))</f>
        <v>10000000000</v>
      </c>
      <c r="AY97" s="6">
        <f t="shared" ref="AY97" si="278">AV97+AW95+AX97</f>
        <v>30000000000</v>
      </c>
      <c r="AZ97" s="4">
        <f t="shared" si="269"/>
        <v>10000000000</v>
      </c>
      <c r="BB97" s="169">
        <f>IF($AZ$97=10000000000,10000000000,IF('SOLAI T2D SPA'!$C$20&lt;=G97,G97,10000000000))</f>
        <v>10000000000</v>
      </c>
      <c r="BC97" s="170"/>
      <c r="BD97" s="169">
        <f>IF($AZ$97=10000000000,10000000000,IF('SOLAI T2D SPA'!$C$20&lt;=I97,I97,10000000000))</f>
        <v>10000000000</v>
      </c>
      <c r="BE97" s="170"/>
      <c r="BF97" s="169">
        <f>IF($AZ$97=10000000000,10000000000,IF('SOLAI T2D SPA'!$C$20&lt;=K97,K97,10000000000))</f>
        <v>10000000000</v>
      </c>
      <c r="BG97" s="170"/>
      <c r="BH97" s="169">
        <f>IF($AZ$97=10000000000,10000000000,IF('SOLAI T2D SPA'!$C$20&lt;=M97,M97,10000000000))</f>
        <v>10000000000</v>
      </c>
      <c r="BI97" s="170"/>
      <c r="BJ97" s="169">
        <f>IF($AZ$97=10000000000,10000000000,IF('SOLAI T2D SPA'!$C$20&lt;=O97,O97,10000000000))</f>
        <v>10000000000</v>
      </c>
      <c r="BK97" s="170"/>
      <c r="BL97" s="169">
        <f>IF($AZ$97=10000000000,10000000000,IF('SOLAI T2D SPA'!$C$20&lt;=Q97,Q97,10000000000))</f>
        <v>10000000000</v>
      </c>
      <c r="BM97" s="170"/>
      <c r="BN97" s="169">
        <f>IF($AZ$97=10000000000,10000000000,IF('SOLAI T2D SPA'!$C$20&lt;=S97,S97,10000000000))</f>
        <v>10000000000</v>
      </c>
      <c r="BO97" s="170"/>
      <c r="BP97" s="169">
        <f>IF($AZ$97=10000000000,10000000000,IF('SOLAI T2D SPA'!$C$20&lt;=U97,U97,10000000000))</f>
        <v>10000000000</v>
      </c>
      <c r="BQ97" s="170"/>
      <c r="BR97" s="169">
        <f>IF($AZ$97=10000000000,10000000000,IF('SOLAI T2D SPA'!$C$20&lt;=W97,W97,10000000000))</f>
        <v>10000000000</v>
      </c>
      <c r="BS97" s="170"/>
      <c r="BV97" s="169">
        <v>3395.8333333333335</v>
      </c>
      <c r="BW97" s="170"/>
    </row>
    <row r="98" spans="1:75" ht="15" customHeight="1" x14ac:dyDescent="0.55000000000000004">
      <c r="A98" s="174"/>
      <c r="B98" s="174"/>
      <c r="C98" s="71">
        <v>5</v>
      </c>
      <c r="D98" s="6">
        <f t="shared" ref="D98" si="279">A97+B95+C98</f>
        <v>24</v>
      </c>
      <c r="E98" s="4">
        <f t="shared" ref="E98" si="280">(A97+C98)/100*2500+B95/100*0.4*2500/1.2</f>
        <v>366.66666666666669</v>
      </c>
      <c r="F98" s="4"/>
      <c r="G98" s="169">
        <v>1754.9833333333333</v>
      </c>
      <c r="H98" s="170"/>
      <c r="I98" s="169">
        <v>1924.4833333333333</v>
      </c>
      <c r="J98" s="170"/>
      <c r="K98" s="169">
        <v>2467.1833333333334</v>
      </c>
      <c r="L98" s="170"/>
      <c r="M98" s="169">
        <v>3130.9083333333338</v>
      </c>
      <c r="N98" s="170"/>
      <c r="O98" s="169">
        <v>4036.1166666666668</v>
      </c>
      <c r="P98" s="170"/>
      <c r="Q98" s="169">
        <v>5271.2166666666672</v>
      </c>
      <c r="R98" s="170"/>
      <c r="S98" s="169">
        <v>6670.7416666666677</v>
      </c>
      <c r="T98" s="170"/>
      <c r="U98" s="169">
        <v>8211.6083333333336</v>
      </c>
      <c r="V98" s="170"/>
      <c r="W98" s="169">
        <v>9868.2999999999993</v>
      </c>
      <c r="X98" s="170"/>
      <c r="Y98" s="169">
        <v>3496.666666666667</v>
      </c>
      <c r="Z98" s="170"/>
      <c r="AA98" s="92"/>
      <c r="AB98" s="90"/>
      <c r="AC98" s="90"/>
      <c r="AD98" s="90"/>
      <c r="AE98" s="90"/>
      <c r="AF98" s="90"/>
      <c r="AG98" s="90"/>
      <c r="AH98" s="90"/>
      <c r="AI98" s="90"/>
      <c r="AJ98" s="91"/>
      <c r="AM98" s="180"/>
      <c r="AN98" s="181"/>
      <c r="AO98" s="181"/>
      <c r="AU98" s="192"/>
      <c r="AV98" s="174"/>
      <c r="AW98" s="174"/>
      <c r="AX98" s="71">
        <f>IF(AW95=10000000000,10000000000,IF('SOLAI T2D SPA'!$C$7=C98,C98,10000000000))</f>
        <v>10000000000</v>
      </c>
      <c r="AY98" s="6">
        <f t="shared" ref="AY98" si="281">AV97+AW95+AX98</f>
        <v>30000000000</v>
      </c>
      <c r="AZ98" s="4">
        <f t="shared" si="269"/>
        <v>10000000000</v>
      </c>
      <c r="BB98" s="169">
        <f>IF($AZ$98=10000000000,10000000000,IF('SOLAI T2D SPA'!$C$20&lt;=G98,G98,10000000000))</f>
        <v>10000000000</v>
      </c>
      <c r="BC98" s="170"/>
      <c r="BD98" s="169">
        <f>IF($AZ$98=10000000000,10000000000,IF('SOLAI T2D SPA'!$C$20&lt;=I98,I98,10000000000))</f>
        <v>10000000000</v>
      </c>
      <c r="BE98" s="170"/>
      <c r="BF98" s="169">
        <f>IF($AZ$98=10000000000,10000000000,IF('SOLAI T2D SPA'!$C$20&lt;=K98,K98,10000000000))</f>
        <v>10000000000</v>
      </c>
      <c r="BG98" s="170"/>
      <c r="BH98" s="169">
        <f>IF($AZ$98=10000000000,10000000000,IF('SOLAI T2D SPA'!$C$20&lt;=M98,M98,10000000000))</f>
        <v>10000000000</v>
      </c>
      <c r="BI98" s="170"/>
      <c r="BJ98" s="169">
        <f>IF($AZ$98=10000000000,10000000000,IF('SOLAI T2D SPA'!$C$20&lt;=O98,O98,10000000000))</f>
        <v>10000000000</v>
      </c>
      <c r="BK98" s="170"/>
      <c r="BL98" s="169">
        <f>IF($AZ$98=10000000000,10000000000,IF('SOLAI T2D SPA'!$C$20&lt;=Q98,Q98,10000000000))</f>
        <v>10000000000</v>
      </c>
      <c r="BM98" s="170"/>
      <c r="BN98" s="169">
        <f>IF($AZ$98=10000000000,10000000000,IF('SOLAI T2D SPA'!$C$20&lt;=S98,S98,10000000000))</f>
        <v>10000000000</v>
      </c>
      <c r="BO98" s="170"/>
      <c r="BP98" s="169">
        <f>IF($AZ$98=10000000000,10000000000,IF('SOLAI T2D SPA'!$C$20&lt;=U98,U98,10000000000))</f>
        <v>10000000000</v>
      </c>
      <c r="BQ98" s="170"/>
      <c r="BR98" s="169">
        <f>IF($AZ$98=10000000000,10000000000,IF('SOLAI T2D SPA'!$C$20&lt;=W98,W98,10000000000))</f>
        <v>10000000000</v>
      </c>
      <c r="BS98" s="170"/>
      <c r="BV98" s="169">
        <v>3496.666666666667</v>
      </c>
      <c r="BW98" s="170"/>
    </row>
    <row r="99" spans="1:75" ht="15" customHeight="1" x14ac:dyDescent="0.55000000000000004">
      <c r="A99" s="173">
        <v>4</v>
      </c>
      <c r="B99" s="173">
        <v>16</v>
      </c>
      <c r="C99" s="71">
        <v>4</v>
      </c>
      <c r="D99" s="6">
        <f t="shared" ref="D99" si="282">A99+B99+C99</f>
        <v>24</v>
      </c>
      <c r="E99" s="4">
        <f t="shared" ref="E99" si="283">(A99+C99)/100*2500+B99/100*0.4*2500/1.2</f>
        <v>333.33333333333337</v>
      </c>
      <c r="F99" s="4"/>
      <c r="G99" s="169">
        <v>1797.75</v>
      </c>
      <c r="H99" s="170"/>
      <c r="I99" s="169">
        <v>1974.9333333333334</v>
      </c>
      <c r="J99" s="170"/>
      <c r="K99" s="169">
        <v>2540.65</v>
      </c>
      <c r="L99" s="170"/>
      <c r="M99" s="169">
        <v>3231.4749999999999</v>
      </c>
      <c r="N99" s="170"/>
      <c r="O99" s="169">
        <v>4170.6499999999996</v>
      </c>
      <c r="P99" s="170"/>
      <c r="Q99" s="169">
        <v>5445.0083333333341</v>
      </c>
      <c r="R99" s="170"/>
      <c r="S99" s="169">
        <v>6877.8249999999998</v>
      </c>
      <c r="T99" s="170"/>
      <c r="U99" s="169">
        <v>8449.2333333333336</v>
      </c>
      <c r="V99" s="170"/>
      <c r="W99" s="169">
        <v>10006.666666666668</v>
      </c>
      <c r="X99" s="170"/>
      <c r="Y99" s="169">
        <v>3496.666666666667</v>
      </c>
      <c r="Z99" s="170"/>
      <c r="AA99" s="92"/>
      <c r="AB99" s="90"/>
      <c r="AC99" s="90"/>
      <c r="AD99" s="90"/>
      <c r="AE99" s="90"/>
      <c r="AF99" s="90"/>
      <c r="AG99" s="90"/>
      <c r="AH99" s="90"/>
      <c r="AI99" s="90"/>
      <c r="AJ99" s="91"/>
      <c r="AM99" s="180"/>
      <c r="AN99" s="181"/>
      <c r="AO99" s="181"/>
      <c r="AU99" s="191" t="s">
        <v>76</v>
      </c>
      <c r="AV99" s="173">
        <f>IF(AW99=10000000000,10000000000,IF('SOLAI T2D SPA'!$C$5=AU99,A99,10000000000))</f>
        <v>10000000000</v>
      </c>
      <c r="AW99" s="173">
        <f>IF(AND($AR$90=1,'SOLAI T2D SPA'!$C$6=B99),B99,10000000000)</f>
        <v>10000000000</v>
      </c>
      <c r="AX99" s="71">
        <f>IF(AW99=10000000000,10000000000,IF('SOLAI T2D SPA'!$C$7=C99,C99,10000000000))</f>
        <v>10000000000</v>
      </c>
      <c r="AY99" s="6">
        <f t="shared" ref="AY99" si="284">AV99+AW99+AX99</f>
        <v>30000000000</v>
      </c>
      <c r="AZ99" s="4">
        <f t="shared" si="269"/>
        <v>10000000000</v>
      </c>
      <c r="BB99" s="169">
        <f>IF($AZ$99=10000000000,10000000000,IF('SOLAI T2D SPA'!$C$20&lt;=G99,G99,10000000000))</f>
        <v>10000000000</v>
      </c>
      <c r="BC99" s="170"/>
      <c r="BD99" s="169">
        <f>IF($AZ$99=10000000000,10000000000,IF('SOLAI T2D SPA'!$C$20&lt;=I99,I99,10000000000))</f>
        <v>10000000000</v>
      </c>
      <c r="BE99" s="170"/>
      <c r="BF99" s="169">
        <f>IF($AZ$99=10000000000,10000000000,IF('SOLAI T2D SPA'!$C$20&lt;=K99,K99,10000000000))</f>
        <v>10000000000</v>
      </c>
      <c r="BG99" s="170"/>
      <c r="BH99" s="169">
        <f>IF($AZ$99=10000000000,10000000000,IF('SOLAI T2D SPA'!$C$20&lt;=M99,M99,10000000000))</f>
        <v>10000000000</v>
      </c>
      <c r="BI99" s="170"/>
      <c r="BJ99" s="169">
        <f>IF($AZ$99=10000000000,10000000000,IF('SOLAI T2D SPA'!$C$20&lt;=O99,O99,10000000000))</f>
        <v>10000000000</v>
      </c>
      <c r="BK99" s="170"/>
      <c r="BL99" s="169">
        <f>IF($AZ$99=10000000000,10000000000,IF('SOLAI T2D SPA'!$C$20&lt;=Q99,Q99,10000000000))</f>
        <v>10000000000</v>
      </c>
      <c r="BM99" s="170"/>
      <c r="BN99" s="169">
        <f>IF($AZ$99=10000000000,10000000000,IF('SOLAI T2D SPA'!$C$20&lt;=S99,S99,10000000000))</f>
        <v>10000000000</v>
      </c>
      <c r="BO99" s="170"/>
      <c r="BP99" s="169">
        <f>IF($AZ$99=10000000000,10000000000,IF('SOLAI T2D SPA'!$C$20&lt;=U99,U99,10000000000))</f>
        <v>10000000000</v>
      </c>
      <c r="BQ99" s="170"/>
      <c r="BR99" s="169">
        <f>IF($AZ$99=10000000000,10000000000,IF('SOLAI T2D SPA'!$C$20&lt;=W99,W99,10000000000))</f>
        <v>10000000000</v>
      </c>
      <c r="BS99" s="170"/>
      <c r="BV99" s="169">
        <v>3496.666666666667</v>
      </c>
      <c r="BW99" s="170"/>
    </row>
    <row r="100" spans="1:75" ht="15" customHeight="1" x14ac:dyDescent="0.55000000000000004">
      <c r="A100" s="174"/>
      <c r="B100" s="175"/>
      <c r="C100" s="71">
        <v>5</v>
      </c>
      <c r="D100" s="6">
        <f t="shared" ref="D100" si="285">A99+B99+C100</f>
        <v>25</v>
      </c>
      <c r="E100" s="4">
        <f t="shared" ref="E100" si="286">(A99+C100)/100*2500+B99/100*0.4*2500/1.2</f>
        <v>358.33333333333337</v>
      </c>
      <c r="F100" s="4"/>
      <c r="G100" s="169">
        <v>1891.75</v>
      </c>
      <c r="H100" s="170"/>
      <c r="I100" s="169">
        <v>2079.5250000000001</v>
      </c>
      <c r="J100" s="170"/>
      <c r="K100" s="169">
        <v>2681.4250000000002</v>
      </c>
      <c r="L100" s="170"/>
      <c r="M100" s="169">
        <v>3419.2583333333337</v>
      </c>
      <c r="N100" s="170"/>
      <c r="O100" s="169">
        <v>4427.0916666666672</v>
      </c>
      <c r="P100" s="170"/>
      <c r="Q100" s="169">
        <v>5805.5916666666672</v>
      </c>
      <c r="R100" s="170"/>
      <c r="S100" s="169">
        <v>7373.1750000000002</v>
      </c>
      <c r="T100" s="170"/>
      <c r="U100" s="169">
        <v>9106.9083333333328</v>
      </c>
      <c r="V100" s="170"/>
      <c r="W100" s="169">
        <v>10981.241666666667</v>
      </c>
      <c r="X100" s="170"/>
      <c r="Y100" s="169">
        <v>3597.5</v>
      </c>
      <c r="Z100" s="170"/>
      <c r="AA100" s="92"/>
      <c r="AB100" s="90"/>
      <c r="AC100" s="90"/>
      <c r="AD100" s="90"/>
      <c r="AE100" s="90"/>
      <c r="AF100" s="90"/>
      <c r="AG100" s="90"/>
      <c r="AH100" s="90"/>
      <c r="AI100" s="90"/>
      <c r="AJ100" s="91"/>
      <c r="AM100" s="180"/>
      <c r="AN100" s="181"/>
      <c r="AO100" s="181"/>
      <c r="AU100" s="192"/>
      <c r="AV100" s="174"/>
      <c r="AW100" s="175"/>
      <c r="AX100" s="71">
        <f>IF(AW99=10000000000,10000000000,IF('SOLAI T2D SPA'!$C$7=C100,C100,10000000000))</f>
        <v>10000000000</v>
      </c>
      <c r="AY100" s="6">
        <f t="shared" ref="AY100" si="287">AV99+AW99+AX100</f>
        <v>30000000000</v>
      </c>
      <c r="AZ100" s="4">
        <f t="shared" si="269"/>
        <v>10000000000</v>
      </c>
      <c r="BB100" s="169">
        <f>IF($AZ$100=10000000000,10000000000,IF('SOLAI T2D SPA'!$C$20&lt;=G100,G100,10000000000))</f>
        <v>10000000000</v>
      </c>
      <c r="BC100" s="170"/>
      <c r="BD100" s="169">
        <f>IF($AZ$100=10000000000,10000000000,IF('SOLAI T2D SPA'!$C$20&lt;=I100,I100,10000000000))</f>
        <v>10000000000</v>
      </c>
      <c r="BE100" s="170"/>
      <c r="BF100" s="169">
        <f>IF($AZ$100=10000000000,10000000000,IF('SOLAI T2D SPA'!$C$20&lt;=K100,K100,10000000000))</f>
        <v>10000000000</v>
      </c>
      <c r="BG100" s="170"/>
      <c r="BH100" s="169">
        <f>IF($AZ$100=10000000000,10000000000,IF('SOLAI T2D SPA'!$C$20&lt;=M100,M100,10000000000))</f>
        <v>10000000000</v>
      </c>
      <c r="BI100" s="170"/>
      <c r="BJ100" s="169">
        <f>IF($AZ$100=10000000000,10000000000,IF('SOLAI T2D SPA'!$C$20&lt;=O100,O100,10000000000))</f>
        <v>10000000000</v>
      </c>
      <c r="BK100" s="170"/>
      <c r="BL100" s="169">
        <f>IF($AZ$100=10000000000,10000000000,IF('SOLAI T2D SPA'!$C$20&lt;=Q100,Q100,10000000000))</f>
        <v>10000000000</v>
      </c>
      <c r="BM100" s="170"/>
      <c r="BN100" s="169">
        <f>IF($AZ$100=10000000000,10000000000,IF('SOLAI T2D SPA'!$C$20&lt;=S100,S100,10000000000))</f>
        <v>10000000000</v>
      </c>
      <c r="BO100" s="170"/>
      <c r="BP100" s="169">
        <f>IF($AZ$100=10000000000,10000000000,IF('SOLAI T2D SPA'!$C$20&lt;=U100,U100,10000000000))</f>
        <v>10000000000</v>
      </c>
      <c r="BQ100" s="170"/>
      <c r="BR100" s="169">
        <f>IF($AZ$100=10000000000,10000000000,IF('SOLAI T2D SPA'!$C$20&lt;=W100,W100,10000000000))</f>
        <v>10000000000</v>
      </c>
      <c r="BS100" s="170"/>
      <c r="BV100" s="169">
        <v>3597.5</v>
      </c>
      <c r="BW100" s="170"/>
    </row>
    <row r="101" spans="1:75" ht="15" customHeight="1" x14ac:dyDescent="0.55000000000000004">
      <c r="A101" s="173">
        <v>5</v>
      </c>
      <c r="B101" s="175"/>
      <c r="C101" s="71">
        <v>4</v>
      </c>
      <c r="D101" s="6">
        <f t="shared" ref="D101" si="288">A101+B99+C101</f>
        <v>25</v>
      </c>
      <c r="E101" s="4">
        <f t="shared" ref="E101" si="289">(A101+C101)/100*2500+B99/100*0.4*2500/1.2</f>
        <v>358.33333333333337</v>
      </c>
      <c r="F101" s="4"/>
      <c r="G101" s="169">
        <v>1836.075</v>
      </c>
      <c r="H101" s="170"/>
      <c r="I101" s="169">
        <v>2013.3166666666668</v>
      </c>
      <c r="J101" s="170"/>
      <c r="K101" s="169">
        <v>2579.1583333333333</v>
      </c>
      <c r="L101" s="170"/>
      <c r="M101" s="169">
        <v>3269.9</v>
      </c>
      <c r="N101" s="170"/>
      <c r="O101" s="169">
        <v>4208.8333333333339</v>
      </c>
      <c r="P101" s="170"/>
      <c r="Q101" s="169">
        <v>5483.5249999999996</v>
      </c>
      <c r="R101" s="170"/>
      <c r="S101" s="169">
        <v>6916.7833333333338</v>
      </c>
      <c r="T101" s="170"/>
      <c r="U101" s="169">
        <v>8487.8083333333343</v>
      </c>
      <c r="V101" s="170"/>
      <c r="W101" s="169">
        <v>10045</v>
      </c>
      <c r="X101" s="170"/>
      <c r="Y101" s="169">
        <v>3597.5</v>
      </c>
      <c r="Z101" s="170"/>
      <c r="AA101" s="92"/>
      <c r="AB101" s="90"/>
      <c r="AC101" s="90"/>
      <c r="AD101" s="90"/>
      <c r="AE101" s="90"/>
      <c r="AF101" s="90"/>
      <c r="AG101" s="90"/>
      <c r="AH101" s="90"/>
      <c r="AI101" s="90"/>
      <c r="AJ101" s="91"/>
      <c r="AM101" s="180"/>
      <c r="AN101" s="181"/>
      <c r="AO101" s="181"/>
      <c r="AU101" s="191" t="s">
        <v>77</v>
      </c>
      <c r="AV101" s="173">
        <f>IF(AW99=10000000000,10000000000,IF('SOLAI T2D SPA'!$C$5=AU101,A101,10000000000))</f>
        <v>10000000000</v>
      </c>
      <c r="AW101" s="175"/>
      <c r="AX101" s="71">
        <f>IF(AW99=10000000000,10000000000,IF('SOLAI T2D SPA'!$C$7=C101,C101,10000000000))</f>
        <v>10000000000</v>
      </c>
      <c r="AY101" s="6">
        <f t="shared" ref="AY101" si="290">AV101+AW99+AX101</f>
        <v>30000000000</v>
      </c>
      <c r="AZ101" s="4">
        <f t="shared" si="269"/>
        <v>10000000000</v>
      </c>
      <c r="BB101" s="169">
        <f>IF($AZ$101=10000000000,10000000000,IF('SOLAI T2D SPA'!$C$20&lt;=G101,G101,10000000000))</f>
        <v>10000000000</v>
      </c>
      <c r="BC101" s="170"/>
      <c r="BD101" s="169">
        <f>IF($AZ$101=10000000000,10000000000,IF('SOLAI T2D SPA'!$C$20&lt;=I101,I101,10000000000))</f>
        <v>10000000000</v>
      </c>
      <c r="BE101" s="170"/>
      <c r="BF101" s="169">
        <f>IF($AZ$101=10000000000,10000000000,IF('SOLAI T2D SPA'!$C$20&lt;=K101,K101,10000000000))</f>
        <v>10000000000</v>
      </c>
      <c r="BG101" s="170"/>
      <c r="BH101" s="169">
        <f>IF($AZ$101=10000000000,10000000000,IF('SOLAI T2D SPA'!$C$20&lt;=M101,M101,10000000000))</f>
        <v>10000000000</v>
      </c>
      <c r="BI101" s="170"/>
      <c r="BJ101" s="169">
        <f>IF($AZ$101=10000000000,10000000000,IF('SOLAI T2D SPA'!$C$20&lt;=O101,O101,10000000000))</f>
        <v>10000000000</v>
      </c>
      <c r="BK101" s="170"/>
      <c r="BL101" s="169">
        <f>IF($AZ$101=10000000000,10000000000,IF('SOLAI T2D SPA'!$C$20&lt;=Q101,Q101,10000000000))</f>
        <v>10000000000</v>
      </c>
      <c r="BM101" s="170"/>
      <c r="BN101" s="169">
        <f>IF($AZ$101=10000000000,10000000000,IF('SOLAI T2D SPA'!$C$20&lt;=S101,S101,10000000000))</f>
        <v>10000000000</v>
      </c>
      <c r="BO101" s="170"/>
      <c r="BP101" s="169">
        <f>IF($AZ$101=10000000000,10000000000,IF('SOLAI T2D SPA'!$C$20&lt;=U101,U101,10000000000))</f>
        <v>10000000000</v>
      </c>
      <c r="BQ101" s="170"/>
      <c r="BR101" s="169">
        <f>IF($AZ$101=10000000000,10000000000,IF('SOLAI T2D SPA'!$C$20&lt;=W101,W101,10000000000))</f>
        <v>10000000000</v>
      </c>
      <c r="BS101" s="170"/>
      <c r="BV101" s="169">
        <v>3597.5</v>
      </c>
      <c r="BW101" s="170"/>
    </row>
    <row r="102" spans="1:75" ht="15" customHeight="1" x14ac:dyDescent="0.55000000000000004">
      <c r="A102" s="174"/>
      <c r="B102" s="174"/>
      <c r="C102" s="71">
        <v>5</v>
      </c>
      <c r="D102" s="6">
        <f t="shared" ref="D102" si="291">A101+B99+C102</f>
        <v>26</v>
      </c>
      <c r="E102" s="4">
        <f t="shared" ref="E102" si="292">(A101+C102)/100*2500+B99/100*0.4*2500/1.2</f>
        <v>383.33333333333337</v>
      </c>
      <c r="F102" s="4"/>
      <c r="G102" s="169">
        <v>1930.0583333333334</v>
      </c>
      <c r="H102" s="170"/>
      <c r="I102" s="169">
        <v>2117.8916666666669</v>
      </c>
      <c r="J102" s="170"/>
      <c r="K102" s="169">
        <v>2719.6750000000002</v>
      </c>
      <c r="L102" s="170"/>
      <c r="M102" s="169">
        <v>3457.625</v>
      </c>
      <c r="N102" s="170"/>
      <c r="O102" s="169">
        <v>4465.2333333333336</v>
      </c>
      <c r="P102" s="170"/>
      <c r="Q102" s="169">
        <v>5843.9</v>
      </c>
      <c r="R102" s="170"/>
      <c r="S102" s="169">
        <v>7411.9333333333334</v>
      </c>
      <c r="T102" s="170"/>
      <c r="U102" s="169">
        <v>9145.5</v>
      </c>
      <c r="V102" s="170"/>
      <c r="W102" s="169">
        <v>11019.8</v>
      </c>
      <c r="X102" s="170"/>
      <c r="Y102" s="169">
        <v>3696.666666666667</v>
      </c>
      <c r="Z102" s="170"/>
      <c r="AA102" s="92"/>
      <c r="AB102" s="90"/>
      <c r="AC102" s="90"/>
      <c r="AD102" s="90"/>
      <c r="AE102" s="90"/>
      <c r="AF102" s="90"/>
      <c r="AG102" s="90"/>
      <c r="AH102" s="90"/>
      <c r="AI102" s="90"/>
      <c r="AJ102" s="91"/>
      <c r="AM102" s="180"/>
      <c r="AN102" s="181"/>
      <c r="AO102" s="181"/>
      <c r="AU102" s="192"/>
      <c r="AV102" s="174"/>
      <c r="AW102" s="174"/>
      <c r="AX102" s="71">
        <f>IF(AW99=10000000000,10000000000,IF('SOLAI T2D SPA'!$C$7=C102,C102,10000000000))</f>
        <v>10000000000</v>
      </c>
      <c r="AY102" s="6">
        <f t="shared" ref="AY102" si="293">AV101+AW99+AX102</f>
        <v>30000000000</v>
      </c>
      <c r="AZ102" s="4">
        <f t="shared" si="269"/>
        <v>10000000000</v>
      </c>
      <c r="BB102" s="169">
        <f>IF($AZ$102=10000000000,10000000000,IF('SOLAI T2D SPA'!$C$20&lt;=G102,G102,10000000000))</f>
        <v>10000000000</v>
      </c>
      <c r="BC102" s="170"/>
      <c r="BD102" s="169">
        <f>IF($AZ$102=10000000000,10000000000,IF('SOLAI T2D SPA'!$C$20&lt;=I102,I102,10000000000))</f>
        <v>10000000000</v>
      </c>
      <c r="BE102" s="170"/>
      <c r="BF102" s="169">
        <f>IF($AZ$102=10000000000,10000000000,IF('SOLAI T2D SPA'!$C$20&lt;=K102,K102,10000000000))</f>
        <v>10000000000</v>
      </c>
      <c r="BG102" s="170"/>
      <c r="BH102" s="169">
        <f>IF($AZ$102=10000000000,10000000000,IF('SOLAI T2D SPA'!$C$20&lt;=M102,M102,10000000000))</f>
        <v>10000000000</v>
      </c>
      <c r="BI102" s="170"/>
      <c r="BJ102" s="169">
        <f>IF($AZ$102=10000000000,10000000000,IF('SOLAI T2D SPA'!$C$20&lt;=O102,O102,10000000000))</f>
        <v>10000000000</v>
      </c>
      <c r="BK102" s="170"/>
      <c r="BL102" s="169">
        <f>IF($AZ$102=10000000000,10000000000,IF('SOLAI T2D SPA'!$C$20&lt;=Q102,Q102,10000000000))</f>
        <v>10000000000</v>
      </c>
      <c r="BM102" s="170"/>
      <c r="BN102" s="169">
        <f>IF($AZ$102=10000000000,10000000000,IF('SOLAI T2D SPA'!$C$20&lt;=S102,S102,10000000000))</f>
        <v>10000000000</v>
      </c>
      <c r="BO102" s="170"/>
      <c r="BP102" s="169">
        <f>IF($AZ$102=10000000000,10000000000,IF('SOLAI T2D SPA'!$C$20&lt;=U102,U102,10000000000))</f>
        <v>10000000000</v>
      </c>
      <c r="BQ102" s="170"/>
      <c r="BR102" s="169">
        <f>IF($AZ$102=10000000000,10000000000,IF('SOLAI T2D SPA'!$C$20&lt;=W102,W102,10000000000))</f>
        <v>10000000000</v>
      </c>
      <c r="BS102" s="170"/>
      <c r="BV102" s="169">
        <v>3696.666666666667</v>
      </c>
      <c r="BW102" s="170"/>
    </row>
    <row r="103" spans="1:75" ht="15" customHeight="1" x14ac:dyDescent="0.55000000000000004">
      <c r="A103" s="173">
        <v>4</v>
      </c>
      <c r="B103" s="173">
        <v>18</v>
      </c>
      <c r="C103" s="71">
        <v>4</v>
      </c>
      <c r="D103" s="6">
        <f t="shared" ref="D103" si="294">A103+B103+C103</f>
        <v>26</v>
      </c>
      <c r="E103" s="4">
        <f t="shared" ref="E103" si="295">(A103+C103)/100*2500+B103/100*0.4*2500/1.2</f>
        <v>350</v>
      </c>
      <c r="F103" s="4"/>
      <c r="G103" s="169">
        <v>1972.6333333333334</v>
      </c>
      <c r="H103" s="170"/>
      <c r="I103" s="169">
        <v>2168.375</v>
      </c>
      <c r="J103" s="170"/>
      <c r="K103" s="169">
        <v>2793.8416666666667</v>
      </c>
      <c r="L103" s="170"/>
      <c r="M103" s="169">
        <v>3558.3583333333336</v>
      </c>
      <c r="N103" s="170"/>
      <c r="O103" s="169">
        <v>4599.666666666667</v>
      </c>
      <c r="P103" s="170"/>
      <c r="Q103" s="169">
        <v>6017.2416666666677</v>
      </c>
      <c r="R103" s="170"/>
      <c r="S103" s="169">
        <v>7618.5166666666673</v>
      </c>
      <c r="T103" s="170"/>
      <c r="U103" s="169">
        <v>9382.65</v>
      </c>
      <c r="V103" s="170"/>
      <c r="W103" s="169">
        <v>11157.5</v>
      </c>
      <c r="X103" s="170"/>
      <c r="Y103" s="169">
        <v>3696.666666666667</v>
      </c>
      <c r="Z103" s="170"/>
      <c r="AA103" s="92"/>
      <c r="AB103" s="90"/>
      <c r="AC103" s="90"/>
      <c r="AD103" s="90"/>
      <c r="AE103" s="90"/>
      <c r="AF103" s="90"/>
      <c r="AG103" s="90"/>
      <c r="AH103" s="90"/>
      <c r="AI103" s="90"/>
      <c r="AJ103" s="91"/>
      <c r="AM103" s="180"/>
      <c r="AN103" s="181"/>
      <c r="AO103" s="181"/>
      <c r="AU103" s="191" t="s">
        <v>76</v>
      </c>
      <c r="AV103" s="173">
        <f>IF(AW103=10000000000,10000000000,IF('SOLAI T2D SPA'!$C$5=AU103,A103,10000000000))</f>
        <v>10000000000</v>
      </c>
      <c r="AW103" s="173">
        <f>IF(AND($AR$90=1,'SOLAI T2D SPA'!$C$6=B103),B103,10000000000)</f>
        <v>10000000000</v>
      </c>
      <c r="AX103" s="71">
        <f>IF(AW103=10000000000,10000000000,IF('SOLAI T2D SPA'!$C$7=C103,C103,10000000000))</f>
        <v>10000000000</v>
      </c>
      <c r="AY103" s="6">
        <f t="shared" ref="AY103" si="296">AV103+AW103+AX103</f>
        <v>30000000000</v>
      </c>
      <c r="AZ103" s="4">
        <f t="shared" si="269"/>
        <v>10000000000</v>
      </c>
      <c r="BB103" s="169">
        <f>IF($AZ$103=10000000000,10000000000,IF('SOLAI T2D SPA'!$C$20&lt;=G103,G103,10000000000))</f>
        <v>10000000000</v>
      </c>
      <c r="BC103" s="170"/>
      <c r="BD103" s="169">
        <f>IF($AZ$103=10000000000,10000000000,IF('SOLAI T2D SPA'!$C$20&lt;=I103,I103,10000000000))</f>
        <v>10000000000</v>
      </c>
      <c r="BE103" s="170"/>
      <c r="BF103" s="169">
        <f>IF($AZ$103=10000000000,10000000000,IF('SOLAI T2D SPA'!$C$20&lt;=K103,K103,10000000000))</f>
        <v>10000000000</v>
      </c>
      <c r="BG103" s="170"/>
      <c r="BH103" s="169">
        <f>IF($AZ$103=10000000000,10000000000,IF('SOLAI T2D SPA'!$C$20&lt;=M103,M103,10000000000))</f>
        <v>10000000000</v>
      </c>
      <c r="BI103" s="170"/>
      <c r="BJ103" s="169">
        <f>IF($AZ$103=10000000000,10000000000,IF('SOLAI T2D SPA'!$C$20&lt;=O103,O103,10000000000))</f>
        <v>10000000000</v>
      </c>
      <c r="BK103" s="170"/>
      <c r="BL103" s="169">
        <f>IF($AZ$103=10000000000,10000000000,IF('SOLAI T2D SPA'!$C$20&lt;=Q103,Q103,10000000000))</f>
        <v>10000000000</v>
      </c>
      <c r="BM103" s="170"/>
      <c r="BN103" s="169">
        <f>IF($AZ$103=10000000000,10000000000,IF('SOLAI T2D SPA'!$C$20&lt;=S103,S103,10000000000))</f>
        <v>10000000000</v>
      </c>
      <c r="BO103" s="170"/>
      <c r="BP103" s="169">
        <f>IF($AZ$103=10000000000,10000000000,IF('SOLAI T2D SPA'!$C$20&lt;=U103,U103,10000000000))</f>
        <v>10000000000</v>
      </c>
      <c r="BQ103" s="170"/>
      <c r="BR103" s="169">
        <f>IF($AZ$103=10000000000,10000000000,IF('SOLAI T2D SPA'!$C$20&lt;=W103,W103,10000000000))</f>
        <v>10000000000</v>
      </c>
      <c r="BS103" s="170"/>
      <c r="BV103" s="169">
        <v>3696.666666666667</v>
      </c>
      <c r="BW103" s="170"/>
    </row>
    <row r="104" spans="1:75" ht="15" customHeight="1" x14ac:dyDescent="0.55000000000000004">
      <c r="A104" s="174"/>
      <c r="B104" s="175"/>
      <c r="C104" s="71">
        <v>5</v>
      </c>
      <c r="D104" s="6">
        <f t="shared" ref="D104" si="297">A103+B103+C104</f>
        <v>27</v>
      </c>
      <c r="E104" s="4">
        <f t="shared" ref="E104" si="298">(A103+C104)/100*2500+B103/100*0.4*2500/1.2</f>
        <v>375</v>
      </c>
      <c r="F104" s="4"/>
      <c r="G104" s="169">
        <v>2066.6</v>
      </c>
      <c r="H104" s="170"/>
      <c r="I104" s="169">
        <v>2272.9</v>
      </c>
      <c r="J104" s="170"/>
      <c r="K104" s="169">
        <v>2934.291666666667</v>
      </c>
      <c r="L104" s="170"/>
      <c r="M104" s="169">
        <v>3745.8666666666668</v>
      </c>
      <c r="N104" s="170"/>
      <c r="O104" s="169">
        <v>4856.3999999999996</v>
      </c>
      <c r="P104" s="170"/>
      <c r="Q104" s="169">
        <v>6378.3583333333336</v>
      </c>
      <c r="R104" s="170"/>
      <c r="S104" s="169">
        <v>8113.55</v>
      </c>
      <c r="T104" s="170"/>
      <c r="U104" s="169">
        <v>10039.766666666668</v>
      </c>
      <c r="V104" s="170"/>
      <c r="W104" s="169">
        <v>12131.9</v>
      </c>
      <c r="X104" s="170"/>
      <c r="Y104" s="169">
        <v>3795</v>
      </c>
      <c r="Z104" s="170"/>
      <c r="AA104" s="92"/>
      <c r="AB104" s="90"/>
      <c r="AC104" s="90"/>
      <c r="AD104" s="90"/>
      <c r="AE104" s="90"/>
      <c r="AF104" s="90"/>
      <c r="AG104" s="90"/>
      <c r="AH104" s="90"/>
      <c r="AI104" s="90"/>
      <c r="AJ104" s="91"/>
      <c r="AM104" s="180"/>
      <c r="AN104" s="181"/>
      <c r="AO104" s="181"/>
      <c r="AU104" s="192"/>
      <c r="AV104" s="174"/>
      <c r="AW104" s="175"/>
      <c r="AX104" s="71">
        <f>IF(AW103=10000000000,10000000000,IF('SOLAI T2D SPA'!$C$7=C104,C104,10000000000))</f>
        <v>10000000000</v>
      </c>
      <c r="AY104" s="6">
        <f t="shared" ref="AY104" si="299">AV103+AW103+AX104</f>
        <v>30000000000</v>
      </c>
      <c r="AZ104" s="4">
        <f t="shared" si="269"/>
        <v>10000000000</v>
      </c>
      <c r="BB104" s="169">
        <f>IF($AZ$104=10000000000,10000000000,IF('SOLAI T2D SPA'!$C$20&lt;=G104,G104,10000000000))</f>
        <v>10000000000</v>
      </c>
      <c r="BC104" s="170"/>
      <c r="BD104" s="169">
        <f>IF($AZ$104=10000000000,10000000000,IF('SOLAI T2D SPA'!$C$20&lt;=I104,I104,10000000000))</f>
        <v>10000000000</v>
      </c>
      <c r="BE104" s="170"/>
      <c r="BF104" s="169">
        <f>IF($AZ$104=10000000000,10000000000,IF('SOLAI T2D SPA'!$C$20&lt;=K104,K104,10000000000))</f>
        <v>10000000000</v>
      </c>
      <c r="BG104" s="170"/>
      <c r="BH104" s="169">
        <f>IF($AZ$104=10000000000,10000000000,IF('SOLAI T2D SPA'!$C$20&lt;=M104,M104,10000000000))</f>
        <v>10000000000</v>
      </c>
      <c r="BI104" s="170"/>
      <c r="BJ104" s="169">
        <f>IF($AZ$104=10000000000,10000000000,IF('SOLAI T2D SPA'!$C$20&lt;=O104,O104,10000000000))</f>
        <v>10000000000</v>
      </c>
      <c r="BK104" s="170"/>
      <c r="BL104" s="169">
        <f>IF($AZ$104=10000000000,10000000000,IF('SOLAI T2D SPA'!$C$20&lt;=Q104,Q104,10000000000))</f>
        <v>10000000000</v>
      </c>
      <c r="BM104" s="170"/>
      <c r="BN104" s="169">
        <f>IF($AZ$104=10000000000,10000000000,IF('SOLAI T2D SPA'!$C$20&lt;=S104,S104,10000000000))</f>
        <v>10000000000</v>
      </c>
      <c r="BO104" s="170"/>
      <c r="BP104" s="169">
        <f>IF($AZ$104=10000000000,10000000000,IF('SOLAI T2D SPA'!$C$20&lt;=U104,U104,10000000000))</f>
        <v>10000000000</v>
      </c>
      <c r="BQ104" s="170"/>
      <c r="BR104" s="169">
        <f>IF($AZ$104=10000000000,10000000000,IF('SOLAI T2D SPA'!$C$20&lt;=W104,W104,10000000000))</f>
        <v>10000000000</v>
      </c>
      <c r="BS104" s="170"/>
      <c r="BV104" s="169">
        <v>3795</v>
      </c>
      <c r="BW104" s="170"/>
    </row>
    <row r="105" spans="1:75" ht="15" customHeight="1" x14ac:dyDescent="0.55000000000000004">
      <c r="A105" s="173">
        <v>5</v>
      </c>
      <c r="B105" s="175"/>
      <c r="C105" s="71">
        <v>4</v>
      </c>
      <c r="D105" s="6">
        <f t="shared" ref="D105" si="300">A105+B103+C105</f>
        <v>27</v>
      </c>
      <c r="E105" s="4">
        <f t="shared" ref="E105" si="301">(A105+C105)/100*2500+B103/100*0.4*2500/1.2</f>
        <v>375</v>
      </c>
      <c r="F105" s="4"/>
      <c r="G105" s="169">
        <v>2010.9666666666669</v>
      </c>
      <c r="H105" s="170"/>
      <c r="I105" s="169">
        <v>2206.8083333333334</v>
      </c>
      <c r="J105" s="170"/>
      <c r="K105" s="169">
        <v>2832.25</v>
      </c>
      <c r="L105" s="170"/>
      <c r="M105" s="169">
        <v>3596.8666666666668</v>
      </c>
      <c r="N105" s="170"/>
      <c r="O105" s="169">
        <v>4638.2666666666664</v>
      </c>
      <c r="P105" s="170"/>
      <c r="Q105" s="169">
        <v>6055.6750000000002</v>
      </c>
      <c r="R105" s="170"/>
      <c r="S105" s="169">
        <v>7657.5833333333339</v>
      </c>
      <c r="T105" s="170"/>
      <c r="U105" s="169">
        <v>9421.25</v>
      </c>
      <c r="V105" s="170"/>
      <c r="W105" s="169">
        <v>11195</v>
      </c>
      <c r="X105" s="170"/>
      <c r="Y105" s="169">
        <v>3795</v>
      </c>
      <c r="Z105" s="170"/>
      <c r="AA105" s="92"/>
      <c r="AB105" s="90"/>
      <c r="AC105" s="90"/>
      <c r="AD105" s="90"/>
      <c r="AE105" s="90"/>
      <c r="AF105" s="90"/>
      <c r="AG105" s="90"/>
      <c r="AH105" s="90"/>
      <c r="AI105" s="90"/>
      <c r="AJ105" s="91"/>
      <c r="AM105" s="180"/>
      <c r="AN105" s="181"/>
      <c r="AO105" s="181"/>
      <c r="AU105" s="191" t="s">
        <v>77</v>
      </c>
      <c r="AV105" s="173">
        <f>IF(AW103=10000000000,10000000000,IF('SOLAI T2D SPA'!$C$5=AU105,A105,10000000000))</f>
        <v>10000000000</v>
      </c>
      <c r="AW105" s="175"/>
      <c r="AX105" s="71">
        <f>IF(AW103=10000000000,10000000000,IF('SOLAI T2D SPA'!$C$7=C105,C105,10000000000))</f>
        <v>10000000000</v>
      </c>
      <c r="AY105" s="6">
        <f t="shared" ref="AY105" si="302">AV105+AW103+AX105</f>
        <v>30000000000</v>
      </c>
      <c r="AZ105" s="4">
        <f t="shared" si="269"/>
        <v>10000000000</v>
      </c>
      <c r="BB105" s="169">
        <f>IF($AZ$105=10000000000,10000000000,IF('SOLAI T2D SPA'!$C$20&lt;=G105,G105,10000000000))</f>
        <v>10000000000</v>
      </c>
      <c r="BC105" s="170"/>
      <c r="BD105" s="169">
        <f>IF($AZ$105=10000000000,10000000000,IF('SOLAI T2D SPA'!$C$20&lt;=I105,I105,10000000000))</f>
        <v>10000000000</v>
      </c>
      <c r="BE105" s="170"/>
      <c r="BF105" s="169">
        <f>IF($AZ$105=10000000000,10000000000,IF('SOLAI T2D SPA'!$C$20&lt;=K105,K105,10000000000))</f>
        <v>10000000000</v>
      </c>
      <c r="BG105" s="170"/>
      <c r="BH105" s="169">
        <f>IF($AZ$105=10000000000,10000000000,IF('SOLAI T2D SPA'!$C$20&lt;=M105,M105,10000000000))</f>
        <v>10000000000</v>
      </c>
      <c r="BI105" s="170"/>
      <c r="BJ105" s="169">
        <f>IF($AZ$105=10000000000,10000000000,IF('SOLAI T2D SPA'!$C$20&lt;=O105,O105,10000000000))</f>
        <v>10000000000</v>
      </c>
      <c r="BK105" s="170"/>
      <c r="BL105" s="169">
        <f>IF($AZ$105=10000000000,10000000000,IF('SOLAI T2D SPA'!$C$20&lt;=Q105,Q105,10000000000))</f>
        <v>10000000000</v>
      </c>
      <c r="BM105" s="170"/>
      <c r="BN105" s="169">
        <f>IF($AZ$105=10000000000,10000000000,IF('SOLAI T2D SPA'!$C$20&lt;=S105,S105,10000000000))</f>
        <v>10000000000</v>
      </c>
      <c r="BO105" s="170"/>
      <c r="BP105" s="169">
        <f>IF($AZ$105=10000000000,10000000000,IF('SOLAI T2D SPA'!$C$20&lt;=U105,U105,10000000000))</f>
        <v>10000000000</v>
      </c>
      <c r="BQ105" s="170"/>
      <c r="BR105" s="169">
        <f>IF($AZ$105=10000000000,10000000000,IF('SOLAI T2D SPA'!$C$20&lt;=W105,W105,10000000000))</f>
        <v>10000000000</v>
      </c>
      <c r="BS105" s="170"/>
      <c r="BV105" s="169">
        <v>3795</v>
      </c>
      <c r="BW105" s="170"/>
    </row>
    <row r="106" spans="1:75" ht="15" customHeight="1" x14ac:dyDescent="0.55000000000000004">
      <c r="A106" s="174"/>
      <c r="B106" s="174"/>
      <c r="C106" s="71">
        <v>5</v>
      </c>
      <c r="D106" s="6">
        <f t="shared" ref="D106" si="303">A105+B103+C106</f>
        <v>28</v>
      </c>
      <c r="E106" s="4">
        <f t="shared" ref="E106" si="304">(A105+C106)/100*2500+B103/100*0.4*2500/1.2</f>
        <v>400</v>
      </c>
      <c r="F106" s="4"/>
      <c r="G106" s="169">
        <v>2104.6083333333336</v>
      </c>
      <c r="H106" s="170"/>
      <c r="I106" s="169">
        <v>2311.2166666666667</v>
      </c>
      <c r="J106" s="170"/>
      <c r="K106" s="169">
        <v>2972.541666666667</v>
      </c>
      <c r="L106" s="170"/>
      <c r="M106" s="169">
        <v>3784.4250000000002</v>
      </c>
      <c r="N106" s="170"/>
      <c r="O106" s="169">
        <v>4894.5333333333338</v>
      </c>
      <c r="P106" s="170"/>
      <c r="Q106" s="169">
        <v>6416.4666666666672</v>
      </c>
      <c r="R106" s="170"/>
      <c r="S106" s="169">
        <v>8151.9166666666679</v>
      </c>
      <c r="T106" s="170"/>
      <c r="U106" s="169">
        <v>10078.991666666667</v>
      </c>
      <c r="V106" s="170"/>
      <c r="W106" s="169">
        <v>12169.833333333336</v>
      </c>
      <c r="X106" s="170"/>
      <c r="Y106" s="169">
        <v>3892.5</v>
      </c>
      <c r="Z106" s="170"/>
      <c r="AA106" s="92"/>
      <c r="AB106" s="90"/>
      <c r="AC106" s="90"/>
      <c r="AD106" s="90"/>
      <c r="AE106" s="90"/>
      <c r="AF106" s="90"/>
      <c r="AG106" s="90"/>
      <c r="AH106" s="90"/>
      <c r="AI106" s="90"/>
      <c r="AJ106" s="91"/>
      <c r="AM106" s="180"/>
      <c r="AN106" s="181"/>
      <c r="AO106" s="181"/>
      <c r="AU106" s="192"/>
      <c r="AV106" s="174"/>
      <c r="AW106" s="174"/>
      <c r="AX106" s="71">
        <f>IF(AW103=10000000000,10000000000,IF('SOLAI T2D SPA'!$C$7=C106,C106,10000000000))</f>
        <v>10000000000</v>
      </c>
      <c r="AY106" s="6">
        <f t="shared" ref="AY106" si="305">AV105+AW103+AX106</f>
        <v>30000000000</v>
      </c>
      <c r="AZ106" s="4">
        <f t="shared" si="269"/>
        <v>10000000000</v>
      </c>
      <c r="BB106" s="169">
        <f>IF($AZ$106=10000000000,10000000000,IF('SOLAI T2D SPA'!$C$20&lt;=G106,G106,10000000000))</f>
        <v>10000000000</v>
      </c>
      <c r="BC106" s="170"/>
      <c r="BD106" s="169">
        <f>IF($AZ$106=10000000000,10000000000,IF('SOLAI T2D SPA'!$C$20&lt;=I106,I106,10000000000))</f>
        <v>10000000000</v>
      </c>
      <c r="BE106" s="170"/>
      <c r="BF106" s="169">
        <f>IF($AZ$106=10000000000,10000000000,IF('SOLAI T2D SPA'!$C$20&lt;=K106,K106,10000000000))</f>
        <v>10000000000</v>
      </c>
      <c r="BG106" s="170"/>
      <c r="BH106" s="169">
        <f>IF($AZ$106=10000000000,10000000000,IF('SOLAI T2D SPA'!$C$20&lt;=M106,M106,10000000000))</f>
        <v>10000000000</v>
      </c>
      <c r="BI106" s="170"/>
      <c r="BJ106" s="169">
        <f>IF($AZ$106=10000000000,10000000000,IF('SOLAI T2D SPA'!$C$20&lt;=O106,O106,10000000000))</f>
        <v>10000000000</v>
      </c>
      <c r="BK106" s="170"/>
      <c r="BL106" s="169">
        <f>IF($AZ$106=10000000000,10000000000,IF('SOLAI T2D SPA'!$C$20&lt;=Q106,Q106,10000000000))</f>
        <v>10000000000</v>
      </c>
      <c r="BM106" s="170"/>
      <c r="BN106" s="169">
        <f>IF($AZ$106=10000000000,10000000000,IF('SOLAI T2D SPA'!$C$20&lt;=S106,S106,10000000000))</f>
        <v>10000000000</v>
      </c>
      <c r="BO106" s="170"/>
      <c r="BP106" s="169">
        <f>IF($AZ$106=10000000000,10000000000,IF('SOLAI T2D SPA'!$C$20&lt;=U106,U106,10000000000))</f>
        <v>10000000000</v>
      </c>
      <c r="BQ106" s="170"/>
      <c r="BR106" s="169">
        <f>IF($AZ$106=10000000000,10000000000,IF('SOLAI T2D SPA'!$C$20&lt;=W106,W106,10000000000))</f>
        <v>10000000000</v>
      </c>
      <c r="BS106" s="170"/>
      <c r="BV106" s="169">
        <v>3892.5</v>
      </c>
      <c r="BW106" s="170"/>
    </row>
    <row r="107" spans="1:75" ht="15" customHeight="1" x14ac:dyDescent="0.55000000000000004">
      <c r="A107" s="173">
        <v>4</v>
      </c>
      <c r="B107" s="173">
        <v>20</v>
      </c>
      <c r="C107" s="71">
        <v>4</v>
      </c>
      <c r="D107" s="6">
        <f t="shared" ref="D107" si="306">A107+B107+C107</f>
        <v>28</v>
      </c>
      <c r="E107" s="4">
        <f t="shared" ref="E107" si="307">(A107+C107)/100*2500+B107/100*0.4*2500/1.2</f>
        <v>366.66666666666669</v>
      </c>
      <c r="F107" s="4"/>
      <c r="G107" s="169">
        <v>2147.5</v>
      </c>
      <c r="H107" s="170"/>
      <c r="I107" s="169">
        <v>2361.8666666666668</v>
      </c>
      <c r="J107" s="170"/>
      <c r="K107" s="169">
        <v>3046.7416666666668</v>
      </c>
      <c r="L107" s="170"/>
      <c r="M107" s="169">
        <v>3885.3083333333338</v>
      </c>
      <c r="N107" s="170"/>
      <c r="O107" s="169">
        <v>5028.875</v>
      </c>
      <c r="P107" s="170"/>
      <c r="Q107" s="169">
        <v>6590.3666666666677</v>
      </c>
      <c r="R107" s="170"/>
      <c r="S107" s="169">
        <v>8359.7000000000007</v>
      </c>
      <c r="T107" s="170"/>
      <c r="U107" s="169">
        <v>10316.216666666667</v>
      </c>
      <c r="V107" s="170"/>
      <c r="W107" s="169">
        <v>12307.5</v>
      </c>
      <c r="X107" s="170"/>
      <c r="Y107" s="169">
        <v>3892.5</v>
      </c>
      <c r="Z107" s="170"/>
      <c r="AA107" s="92"/>
      <c r="AB107" s="90"/>
      <c r="AC107" s="90"/>
      <c r="AD107" s="90"/>
      <c r="AE107" s="90"/>
      <c r="AF107" s="90"/>
      <c r="AG107" s="90"/>
      <c r="AH107" s="90"/>
      <c r="AI107" s="90"/>
      <c r="AJ107" s="91"/>
      <c r="AM107" s="180"/>
      <c r="AN107" s="181"/>
      <c r="AO107" s="181"/>
      <c r="AU107" s="191" t="s">
        <v>76</v>
      </c>
      <c r="AV107" s="173">
        <f>IF(AW107=10000000000,10000000000,IF('SOLAI T2D SPA'!$C$5=AU107,A107,10000000000))</f>
        <v>10000000000</v>
      </c>
      <c r="AW107" s="173">
        <f>IF(AND($AR$90=1,'SOLAI T2D SPA'!$C$6=B107),B107,10000000000)</f>
        <v>10000000000</v>
      </c>
      <c r="AX107" s="71">
        <f>IF(AW107=10000000000,10000000000,IF('SOLAI T2D SPA'!$C$7=C107,C107,10000000000))</f>
        <v>10000000000</v>
      </c>
      <c r="AY107" s="6">
        <f t="shared" ref="AY107" si="308">AV107+AW107+AX107</f>
        <v>30000000000</v>
      </c>
      <c r="AZ107" s="4">
        <f t="shared" si="269"/>
        <v>10000000000</v>
      </c>
      <c r="BB107" s="169">
        <f>IF($AZ$107=10000000000,10000000000,IF('SOLAI T2D SPA'!$C$20&lt;=G107,G107,10000000000))</f>
        <v>10000000000</v>
      </c>
      <c r="BC107" s="170"/>
      <c r="BD107" s="169">
        <f>IF($AZ$107=10000000000,10000000000,IF('SOLAI T2D SPA'!$C$20&lt;=I107,I107,10000000000))</f>
        <v>10000000000</v>
      </c>
      <c r="BE107" s="170"/>
      <c r="BF107" s="169">
        <f>IF($AZ$107=10000000000,10000000000,IF('SOLAI T2D SPA'!$C$20&lt;=K107,K107,10000000000))</f>
        <v>10000000000</v>
      </c>
      <c r="BG107" s="170"/>
      <c r="BH107" s="169">
        <f>IF($AZ$107=10000000000,10000000000,IF('SOLAI T2D SPA'!$C$20&lt;=M107,M107,10000000000))</f>
        <v>10000000000</v>
      </c>
      <c r="BI107" s="170"/>
      <c r="BJ107" s="169">
        <f>IF($AZ$107=10000000000,10000000000,IF('SOLAI T2D SPA'!$C$20&lt;=O107,O107,10000000000))</f>
        <v>10000000000</v>
      </c>
      <c r="BK107" s="170"/>
      <c r="BL107" s="169">
        <f>IF($AZ$107=10000000000,10000000000,IF('SOLAI T2D SPA'!$C$20&lt;=Q107,Q107,10000000000))</f>
        <v>10000000000</v>
      </c>
      <c r="BM107" s="170"/>
      <c r="BN107" s="169">
        <f>IF($AZ$107=10000000000,10000000000,IF('SOLAI T2D SPA'!$C$20&lt;=S107,S107,10000000000))</f>
        <v>10000000000</v>
      </c>
      <c r="BO107" s="170"/>
      <c r="BP107" s="169">
        <f>IF($AZ$107=10000000000,10000000000,IF('SOLAI T2D SPA'!$C$20&lt;=U107,U107,10000000000))</f>
        <v>10000000000</v>
      </c>
      <c r="BQ107" s="170"/>
      <c r="BR107" s="169">
        <f>IF($AZ$107=10000000000,10000000000,IF('SOLAI T2D SPA'!$C$20&lt;=W107,W107,10000000000))</f>
        <v>10000000000</v>
      </c>
      <c r="BS107" s="170"/>
      <c r="BV107" s="169">
        <v>3892.5</v>
      </c>
      <c r="BW107" s="170"/>
    </row>
    <row r="108" spans="1:75" ht="15" customHeight="1" x14ac:dyDescent="0.55000000000000004">
      <c r="A108" s="174"/>
      <c r="B108" s="175"/>
      <c r="C108" s="71">
        <v>5</v>
      </c>
      <c r="D108" s="6">
        <f t="shared" ref="D108" si="309">A107+B107+C108</f>
        <v>29</v>
      </c>
      <c r="E108" s="4">
        <f t="shared" ref="E108" si="310">(A107+C108)/100*2500+B107/100*0.4*2500/1.2</f>
        <v>391.66666666666669</v>
      </c>
      <c r="F108" s="4"/>
      <c r="G108" s="169">
        <v>2241.35</v>
      </c>
      <c r="H108" s="170"/>
      <c r="I108" s="169">
        <v>2466.4</v>
      </c>
      <c r="J108" s="170"/>
      <c r="K108" s="169">
        <v>3187.0250000000001</v>
      </c>
      <c r="L108" s="170"/>
      <c r="M108" s="169">
        <v>4072.8083333333338</v>
      </c>
      <c r="N108" s="170"/>
      <c r="O108" s="169">
        <v>5285.6083333333336</v>
      </c>
      <c r="P108" s="170"/>
      <c r="Q108" s="169">
        <v>6951.2749999999996</v>
      </c>
      <c r="R108" s="170"/>
      <c r="S108" s="169">
        <v>8854.5583333333343</v>
      </c>
      <c r="T108" s="170"/>
      <c r="U108" s="169">
        <v>10973.208333333336</v>
      </c>
      <c r="V108" s="170"/>
      <c r="W108" s="169">
        <v>13281.808333333334</v>
      </c>
      <c r="X108" s="170"/>
      <c r="Y108" s="169">
        <v>3989.166666666667</v>
      </c>
      <c r="Z108" s="170"/>
      <c r="AA108" s="92"/>
      <c r="AB108" s="90"/>
      <c r="AC108" s="90"/>
      <c r="AD108" s="90"/>
      <c r="AE108" s="90"/>
      <c r="AF108" s="90"/>
      <c r="AG108" s="90"/>
      <c r="AH108" s="90"/>
      <c r="AI108" s="90"/>
      <c r="AJ108" s="91"/>
      <c r="AM108" s="180"/>
      <c r="AN108" s="181"/>
      <c r="AO108" s="181"/>
      <c r="AU108" s="192"/>
      <c r="AV108" s="174"/>
      <c r="AW108" s="175"/>
      <c r="AX108" s="71">
        <f>IF(AW107=10000000000,10000000000,IF('SOLAI T2D SPA'!$C$7=C108,C108,10000000000))</f>
        <v>10000000000</v>
      </c>
      <c r="AY108" s="6">
        <f t="shared" ref="AY108" si="311">AV107+AW107+AX108</f>
        <v>30000000000</v>
      </c>
      <c r="AZ108" s="4">
        <f t="shared" si="269"/>
        <v>10000000000</v>
      </c>
      <c r="BB108" s="169">
        <f>IF($AZ$108=10000000000,10000000000,IF('SOLAI T2D SPA'!$C$20&lt;=G108,G108,10000000000))</f>
        <v>10000000000</v>
      </c>
      <c r="BC108" s="170"/>
      <c r="BD108" s="169">
        <f>IF($AZ$108=10000000000,10000000000,IF('SOLAI T2D SPA'!$C$20&lt;=I108,I108,10000000000))</f>
        <v>10000000000</v>
      </c>
      <c r="BE108" s="170"/>
      <c r="BF108" s="169">
        <f>IF($AZ$108=10000000000,10000000000,IF('SOLAI T2D SPA'!$C$20&lt;=K108,K108,10000000000))</f>
        <v>10000000000</v>
      </c>
      <c r="BG108" s="170"/>
      <c r="BH108" s="169">
        <f>IF($AZ$108=10000000000,10000000000,IF('SOLAI T2D SPA'!$C$20&lt;=M108,M108,10000000000))</f>
        <v>10000000000</v>
      </c>
      <c r="BI108" s="170"/>
      <c r="BJ108" s="169">
        <f>IF($AZ$108=10000000000,10000000000,IF('SOLAI T2D SPA'!$C$20&lt;=O108,O108,10000000000))</f>
        <v>10000000000</v>
      </c>
      <c r="BK108" s="170"/>
      <c r="BL108" s="169">
        <f>IF($AZ$108=10000000000,10000000000,IF('SOLAI T2D SPA'!$C$20&lt;=Q108,Q108,10000000000))</f>
        <v>10000000000</v>
      </c>
      <c r="BM108" s="170"/>
      <c r="BN108" s="169">
        <f>IF($AZ$108=10000000000,10000000000,IF('SOLAI T2D SPA'!$C$20&lt;=S108,S108,10000000000))</f>
        <v>10000000000</v>
      </c>
      <c r="BO108" s="170"/>
      <c r="BP108" s="169">
        <f>IF($AZ$108=10000000000,10000000000,IF('SOLAI T2D SPA'!$C$20&lt;=U108,U108,10000000000))</f>
        <v>10000000000</v>
      </c>
      <c r="BQ108" s="170"/>
      <c r="BR108" s="169">
        <f>IF($AZ$108=10000000000,10000000000,IF('SOLAI T2D SPA'!$C$20&lt;=W108,W108,10000000000))</f>
        <v>10000000000</v>
      </c>
      <c r="BS108" s="170"/>
      <c r="BV108" s="169">
        <v>3989.166666666667</v>
      </c>
      <c r="BW108" s="170"/>
    </row>
    <row r="109" spans="1:75" ht="15" customHeight="1" x14ac:dyDescent="0.55000000000000004">
      <c r="A109" s="173">
        <v>5</v>
      </c>
      <c r="B109" s="175"/>
      <c r="C109" s="71">
        <v>4</v>
      </c>
      <c r="D109" s="6">
        <f t="shared" ref="D109" si="312">A109+B107+C109</f>
        <v>29</v>
      </c>
      <c r="E109" s="4">
        <f t="shared" ref="E109" si="313">(A109+C109)/100*2500+B107/100*0.4*2500/1.2</f>
        <v>391.66666666666669</v>
      </c>
      <c r="F109" s="4"/>
      <c r="G109" s="169">
        <v>2185.7833333333333</v>
      </c>
      <c r="H109" s="170"/>
      <c r="I109" s="169">
        <v>2399.9749999999999</v>
      </c>
      <c r="J109" s="170"/>
      <c r="K109" s="169">
        <v>3085.3583333333336</v>
      </c>
      <c r="L109" s="170"/>
      <c r="M109" s="169">
        <v>3923.7</v>
      </c>
      <c r="N109" s="170"/>
      <c r="O109" s="169">
        <v>5067.1083333333336</v>
      </c>
      <c r="P109" s="170"/>
      <c r="Q109" s="169">
        <v>6628.85</v>
      </c>
      <c r="R109" s="170"/>
      <c r="S109" s="169">
        <v>8397.85</v>
      </c>
      <c r="T109" s="170"/>
      <c r="U109" s="169">
        <v>10354.5</v>
      </c>
      <c r="V109" s="170"/>
      <c r="W109" s="169">
        <v>12345</v>
      </c>
      <c r="X109" s="170"/>
      <c r="Y109" s="169">
        <v>3989.166666666667</v>
      </c>
      <c r="Z109" s="170"/>
      <c r="AA109" s="92"/>
      <c r="AB109" s="90"/>
      <c r="AC109" s="90"/>
      <c r="AD109" s="90"/>
      <c r="AE109" s="90"/>
      <c r="AF109" s="90"/>
      <c r="AG109" s="90"/>
      <c r="AH109" s="90"/>
      <c r="AI109" s="90"/>
      <c r="AJ109" s="91"/>
      <c r="AM109" s="180"/>
      <c r="AN109" s="181"/>
      <c r="AO109" s="181"/>
      <c r="AU109" s="191" t="s">
        <v>77</v>
      </c>
      <c r="AV109" s="173">
        <f>IF(AW107=10000000000,10000000000,IF('SOLAI T2D SPA'!$C$5=AU109,A109,10000000000))</f>
        <v>10000000000</v>
      </c>
      <c r="AW109" s="175"/>
      <c r="AX109" s="71">
        <f>IF(AW107=10000000000,10000000000,IF('SOLAI T2D SPA'!$C$7=C109,C109,10000000000))</f>
        <v>10000000000</v>
      </c>
      <c r="AY109" s="6">
        <f t="shared" ref="AY109" si="314">AV109+AW107+AX109</f>
        <v>30000000000</v>
      </c>
      <c r="AZ109" s="4">
        <f t="shared" si="269"/>
        <v>10000000000</v>
      </c>
      <c r="BB109" s="169">
        <f>IF($AZ$109=10000000000,10000000000,IF('SOLAI T2D SPA'!$C$20&lt;=G109,G109,10000000000))</f>
        <v>10000000000</v>
      </c>
      <c r="BC109" s="170"/>
      <c r="BD109" s="169">
        <f>IF($AZ$109=10000000000,10000000000,IF('SOLAI T2D SPA'!$C$20&lt;=I109,I109,10000000000))</f>
        <v>10000000000</v>
      </c>
      <c r="BE109" s="170"/>
      <c r="BF109" s="169">
        <f>IF($AZ$109=10000000000,10000000000,IF('SOLAI T2D SPA'!$C$20&lt;=K109,K109,10000000000))</f>
        <v>10000000000</v>
      </c>
      <c r="BG109" s="170"/>
      <c r="BH109" s="169">
        <f>IF($AZ$109=10000000000,10000000000,IF('SOLAI T2D SPA'!$C$20&lt;=M109,M109,10000000000))</f>
        <v>10000000000</v>
      </c>
      <c r="BI109" s="170"/>
      <c r="BJ109" s="169">
        <f>IF($AZ$109=10000000000,10000000000,IF('SOLAI T2D SPA'!$C$20&lt;=O109,O109,10000000000))</f>
        <v>10000000000</v>
      </c>
      <c r="BK109" s="170"/>
      <c r="BL109" s="169">
        <f>IF($AZ$109=10000000000,10000000000,IF('SOLAI T2D SPA'!$C$20&lt;=Q109,Q109,10000000000))</f>
        <v>10000000000</v>
      </c>
      <c r="BM109" s="170"/>
      <c r="BN109" s="169">
        <f>IF($AZ$109=10000000000,10000000000,IF('SOLAI T2D SPA'!$C$20&lt;=S109,S109,10000000000))</f>
        <v>10000000000</v>
      </c>
      <c r="BO109" s="170"/>
      <c r="BP109" s="169">
        <f>IF($AZ$109=10000000000,10000000000,IF('SOLAI T2D SPA'!$C$20&lt;=U109,U109,10000000000))</f>
        <v>10000000000</v>
      </c>
      <c r="BQ109" s="170"/>
      <c r="BR109" s="169">
        <f>IF($AZ$109=10000000000,10000000000,IF('SOLAI T2D SPA'!$C$20&lt;=W109,W109,10000000000))</f>
        <v>10000000000</v>
      </c>
      <c r="BS109" s="170"/>
      <c r="BV109" s="169">
        <v>3989.166666666667</v>
      </c>
      <c r="BW109" s="170"/>
    </row>
    <row r="110" spans="1:75" ht="15" customHeight="1" x14ac:dyDescent="0.55000000000000004">
      <c r="A110" s="174"/>
      <c r="B110" s="174"/>
      <c r="C110" s="71">
        <v>5</v>
      </c>
      <c r="D110" s="6">
        <f t="shared" ref="D110" si="315">A109+B107+C110</f>
        <v>30</v>
      </c>
      <c r="E110" s="4">
        <f t="shared" ref="E110" si="316">(A109+C110)/100*2500+B107/100*0.4*2500/1.2</f>
        <v>416.66666666666669</v>
      </c>
      <c r="F110" s="4"/>
      <c r="G110" s="169">
        <v>2279.541666666667</v>
      </c>
      <c r="H110" s="170"/>
      <c r="I110" s="169">
        <v>2504.5083333333332</v>
      </c>
      <c r="J110" s="170"/>
      <c r="K110" s="169">
        <v>3225.3666666666668</v>
      </c>
      <c r="L110" s="170"/>
      <c r="M110" s="169">
        <v>4111.166666666667</v>
      </c>
      <c r="N110" s="170"/>
      <c r="O110" s="169">
        <v>5324.1333333333341</v>
      </c>
      <c r="P110" s="170"/>
      <c r="Q110" s="169">
        <v>6989.5</v>
      </c>
      <c r="R110" s="170"/>
      <c r="S110" s="169">
        <v>8892.75</v>
      </c>
      <c r="T110" s="170"/>
      <c r="U110" s="169">
        <v>11011.891666666668</v>
      </c>
      <c r="V110" s="170"/>
      <c r="W110" s="169">
        <v>13320.308333333334</v>
      </c>
      <c r="X110" s="170"/>
      <c r="Y110" s="169">
        <v>4085.8333333333335</v>
      </c>
      <c r="Z110" s="170"/>
      <c r="AA110" s="92"/>
      <c r="AB110" s="90"/>
      <c r="AC110" s="90"/>
      <c r="AD110" s="90"/>
      <c r="AE110" s="90"/>
      <c r="AF110" s="90"/>
      <c r="AG110" s="90"/>
      <c r="AH110" s="90"/>
      <c r="AI110" s="90"/>
      <c r="AJ110" s="91"/>
      <c r="AM110" s="180"/>
      <c r="AN110" s="181"/>
      <c r="AO110" s="181"/>
      <c r="AU110" s="192"/>
      <c r="AV110" s="174"/>
      <c r="AW110" s="174"/>
      <c r="AX110" s="71">
        <f>IF(AW107=10000000000,10000000000,IF('SOLAI T2D SPA'!$C$7=C110,C110,10000000000))</f>
        <v>10000000000</v>
      </c>
      <c r="AY110" s="6">
        <f t="shared" ref="AY110" si="317">AV109+AW107+AX110</f>
        <v>30000000000</v>
      </c>
      <c r="AZ110" s="4">
        <f t="shared" si="269"/>
        <v>10000000000</v>
      </c>
      <c r="BB110" s="169">
        <f>IF($AZ$110=10000000000,10000000000,IF('SOLAI T2D SPA'!$C$20&lt;=G110,G110,10000000000))</f>
        <v>10000000000</v>
      </c>
      <c r="BC110" s="170"/>
      <c r="BD110" s="169">
        <f>IF($AZ$110=10000000000,10000000000,IF('SOLAI T2D SPA'!$C$20&lt;=I110,I110,10000000000))</f>
        <v>10000000000</v>
      </c>
      <c r="BE110" s="170"/>
      <c r="BF110" s="169">
        <f>IF($AZ$110=10000000000,10000000000,IF('SOLAI T2D SPA'!$C$20&lt;=K110,K110,10000000000))</f>
        <v>10000000000</v>
      </c>
      <c r="BG110" s="170"/>
      <c r="BH110" s="169">
        <f>IF($AZ$110=10000000000,10000000000,IF('SOLAI T2D SPA'!$C$20&lt;=M110,M110,10000000000))</f>
        <v>10000000000</v>
      </c>
      <c r="BI110" s="170"/>
      <c r="BJ110" s="169">
        <f>IF($AZ$110=10000000000,10000000000,IF('SOLAI T2D SPA'!$C$20&lt;=O110,O110,10000000000))</f>
        <v>10000000000</v>
      </c>
      <c r="BK110" s="170"/>
      <c r="BL110" s="169">
        <f>IF($AZ$110=10000000000,10000000000,IF('SOLAI T2D SPA'!$C$20&lt;=Q110,Q110,10000000000))</f>
        <v>10000000000</v>
      </c>
      <c r="BM110" s="170"/>
      <c r="BN110" s="169">
        <f>IF($AZ$110=10000000000,10000000000,IF('SOLAI T2D SPA'!$C$20&lt;=S110,S110,10000000000))</f>
        <v>10000000000</v>
      </c>
      <c r="BO110" s="170"/>
      <c r="BP110" s="169">
        <f>IF($AZ$110=10000000000,10000000000,IF('SOLAI T2D SPA'!$C$20&lt;=U110,U110,10000000000))</f>
        <v>10000000000</v>
      </c>
      <c r="BQ110" s="170"/>
      <c r="BR110" s="169">
        <f>IF($AZ$110=10000000000,10000000000,IF('SOLAI T2D SPA'!$C$20&lt;=W110,W110,10000000000))</f>
        <v>10000000000</v>
      </c>
      <c r="BS110" s="170"/>
      <c r="BV110" s="169">
        <v>4085.8333333333335</v>
      </c>
      <c r="BW110" s="170"/>
    </row>
    <row r="111" spans="1:75" ht="15" customHeight="1" x14ac:dyDescent="0.55000000000000004">
      <c r="A111" s="173">
        <v>4</v>
      </c>
      <c r="B111" s="173">
        <v>22</v>
      </c>
      <c r="C111" s="71">
        <v>4</v>
      </c>
      <c r="D111" s="6">
        <f t="shared" ref="D111" si="318">A111+B111+C111</f>
        <v>30</v>
      </c>
      <c r="E111" s="4">
        <f t="shared" ref="E111" si="319">(A111+C111)/100*2500+B111/100*0.4*2500/1.2</f>
        <v>383.33333333333337</v>
      </c>
      <c r="F111" s="4"/>
      <c r="G111" s="169">
        <v>2322.4916666666668</v>
      </c>
      <c r="H111" s="170"/>
      <c r="I111" s="169">
        <v>2555.2583333333332</v>
      </c>
      <c r="J111" s="170"/>
      <c r="K111" s="169">
        <v>3299.45</v>
      </c>
      <c r="L111" s="170"/>
      <c r="M111" s="169">
        <v>4211.8999999999996</v>
      </c>
      <c r="N111" s="170"/>
      <c r="O111" s="169">
        <v>5458.25</v>
      </c>
      <c r="P111" s="170"/>
      <c r="Q111" s="169">
        <v>7162.6</v>
      </c>
      <c r="R111" s="170"/>
      <c r="S111" s="169">
        <v>9100.4666666666672</v>
      </c>
      <c r="T111" s="170"/>
      <c r="U111" s="169">
        <v>11249.391666666668</v>
      </c>
      <c r="V111" s="170"/>
      <c r="W111" s="169">
        <v>13458.333333333336</v>
      </c>
      <c r="X111" s="170"/>
      <c r="Y111" s="169">
        <v>4085.8333333333335</v>
      </c>
      <c r="Z111" s="170"/>
      <c r="AA111" s="93"/>
      <c r="AB111" s="90"/>
      <c r="AC111" s="90"/>
      <c r="AD111" s="90"/>
      <c r="AE111" s="90"/>
      <c r="AF111" s="90"/>
      <c r="AG111" s="90"/>
      <c r="AH111" s="90"/>
      <c r="AI111" s="90"/>
      <c r="AJ111" s="91"/>
      <c r="AM111" s="180"/>
      <c r="AN111" s="181"/>
      <c r="AO111" s="181"/>
      <c r="AU111" s="191" t="s">
        <v>76</v>
      </c>
      <c r="AV111" s="173">
        <f>IF(AW111=10000000000,10000000000,IF('SOLAI T2D SPA'!$C$5=AU111,A111,10000000000))</f>
        <v>10000000000</v>
      </c>
      <c r="AW111" s="173">
        <f>IF(AND($AR$90=1,'SOLAI T2D SPA'!$C$6=B111),B111,10000000000)</f>
        <v>10000000000</v>
      </c>
      <c r="AX111" s="71">
        <f>IF(AW111=10000000000,10000000000,IF('SOLAI T2D SPA'!$C$7=C111,C111,10000000000))</f>
        <v>10000000000</v>
      </c>
      <c r="AY111" s="6">
        <f t="shared" ref="AY111" si="320">AV111+AW111+AX111</f>
        <v>30000000000</v>
      </c>
      <c r="AZ111" s="4">
        <f t="shared" si="269"/>
        <v>10000000000</v>
      </c>
      <c r="BB111" s="169">
        <f>IF($AZ$111=10000000000,10000000000,IF('SOLAI T2D SPA'!$C$20&lt;=G111,G111,10000000000))</f>
        <v>10000000000</v>
      </c>
      <c r="BC111" s="170"/>
      <c r="BD111" s="169">
        <f>IF($AZ$111=10000000000,10000000000,IF('SOLAI T2D SPA'!$C$20&lt;=I111,I111,10000000000))</f>
        <v>10000000000</v>
      </c>
      <c r="BE111" s="170"/>
      <c r="BF111" s="169">
        <f>IF($AZ$111=10000000000,10000000000,IF('SOLAI T2D SPA'!$C$20&lt;=K111,K111,10000000000))</f>
        <v>10000000000</v>
      </c>
      <c r="BG111" s="170"/>
      <c r="BH111" s="169">
        <f>IF($AZ$111=10000000000,10000000000,IF('SOLAI T2D SPA'!$C$20&lt;=M111,M111,10000000000))</f>
        <v>10000000000</v>
      </c>
      <c r="BI111" s="170"/>
      <c r="BJ111" s="169">
        <f>IF($AZ$111=10000000000,10000000000,IF('SOLAI T2D SPA'!$C$20&lt;=O111,O111,10000000000))</f>
        <v>10000000000</v>
      </c>
      <c r="BK111" s="170"/>
      <c r="BL111" s="169">
        <f>IF($AZ$111=10000000000,10000000000,IF('SOLAI T2D SPA'!$C$20&lt;=Q111,Q111,10000000000))</f>
        <v>10000000000</v>
      </c>
      <c r="BM111" s="170"/>
      <c r="BN111" s="169">
        <f>IF($AZ$111=10000000000,10000000000,IF('SOLAI T2D SPA'!$C$20&lt;=S111,S111,10000000000))</f>
        <v>10000000000</v>
      </c>
      <c r="BO111" s="170"/>
      <c r="BP111" s="169">
        <f>IF($AZ$111=10000000000,10000000000,IF('SOLAI T2D SPA'!$C$20&lt;=U111,U111,10000000000))</f>
        <v>10000000000</v>
      </c>
      <c r="BQ111" s="170"/>
      <c r="BR111" s="169">
        <f>IF($AZ$111=10000000000,10000000000,IF('SOLAI T2D SPA'!$C$20&lt;=W111,W111,10000000000))</f>
        <v>10000000000</v>
      </c>
      <c r="BS111" s="170"/>
      <c r="BV111" s="169">
        <v>4085.8333333333335</v>
      </c>
      <c r="BW111" s="170"/>
    </row>
    <row r="112" spans="1:75" ht="15" customHeight="1" x14ac:dyDescent="0.55000000000000004">
      <c r="A112" s="174"/>
      <c r="B112" s="175"/>
      <c r="C112" s="71">
        <v>5</v>
      </c>
      <c r="D112" s="6">
        <f t="shared" ref="D112" si="321">A111+B111+C112</f>
        <v>31</v>
      </c>
      <c r="E112" s="4">
        <f t="shared" ref="E112" si="322">(A111+C112)/100*2500+B111/100*0.4*2500/1.2</f>
        <v>408.33333333333337</v>
      </c>
      <c r="F112" s="4"/>
      <c r="G112" s="169">
        <v>2416.1416666666669</v>
      </c>
      <c r="H112" s="170"/>
      <c r="I112" s="169">
        <v>2659.3666666666668</v>
      </c>
      <c r="J112" s="170"/>
      <c r="K112" s="169">
        <v>3439.6083333333336</v>
      </c>
      <c r="L112" s="170"/>
      <c r="M112" s="169">
        <v>4399.166666666667</v>
      </c>
      <c r="N112" s="170"/>
      <c r="O112" s="169">
        <v>5714.8333333333339</v>
      </c>
      <c r="P112" s="170"/>
      <c r="Q112" s="169">
        <v>7523.45</v>
      </c>
      <c r="R112" s="170"/>
      <c r="S112" s="169">
        <v>9594.9333333333343</v>
      </c>
      <c r="T112" s="170"/>
      <c r="U112" s="169">
        <v>11906.308333333334</v>
      </c>
      <c r="V112" s="170"/>
      <c r="W112" s="169">
        <v>14432.174999999999</v>
      </c>
      <c r="X112" s="170"/>
      <c r="Y112" s="169">
        <v>4180.8333333333339</v>
      </c>
      <c r="Z112" s="170"/>
      <c r="AA112" s="93"/>
      <c r="AB112" s="90"/>
      <c r="AC112" s="90"/>
      <c r="AD112" s="90"/>
      <c r="AE112" s="90"/>
      <c r="AF112" s="90"/>
      <c r="AG112" s="90"/>
      <c r="AH112" s="90"/>
      <c r="AI112" s="90"/>
      <c r="AJ112" s="91"/>
      <c r="AM112" s="180"/>
      <c r="AN112" s="181"/>
      <c r="AO112" s="181"/>
      <c r="AU112" s="192"/>
      <c r="AV112" s="174"/>
      <c r="AW112" s="175"/>
      <c r="AX112" s="71">
        <f>IF(AW111=10000000000,10000000000,IF('SOLAI T2D SPA'!$C$7=C112,C112,10000000000))</f>
        <v>10000000000</v>
      </c>
      <c r="AY112" s="6">
        <f t="shared" ref="AY112" si="323">AV111+AW111+AX112</f>
        <v>30000000000</v>
      </c>
      <c r="AZ112" s="4">
        <f t="shared" si="269"/>
        <v>10000000000</v>
      </c>
      <c r="BB112" s="169">
        <f>IF($AZ$112=10000000000,10000000000,IF('SOLAI T2D SPA'!$C$20&lt;=G112,G112,10000000000))</f>
        <v>10000000000</v>
      </c>
      <c r="BC112" s="170"/>
      <c r="BD112" s="169">
        <f>IF($AZ$112=10000000000,10000000000,IF('SOLAI T2D SPA'!$C$20&lt;=I112,I112,10000000000))</f>
        <v>10000000000</v>
      </c>
      <c r="BE112" s="170"/>
      <c r="BF112" s="169">
        <f>IF($AZ$112=10000000000,10000000000,IF('SOLAI T2D SPA'!$C$20&lt;=K112,K112,10000000000))</f>
        <v>10000000000</v>
      </c>
      <c r="BG112" s="170"/>
      <c r="BH112" s="169">
        <f>IF($AZ$112=10000000000,10000000000,IF('SOLAI T2D SPA'!$C$20&lt;=M112,M112,10000000000))</f>
        <v>10000000000</v>
      </c>
      <c r="BI112" s="170"/>
      <c r="BJ112" s="169">
        <f>IF($AZ$112=10000000000,10000000000,IF('SOLAI T2D SPA'!$C$20&lt;=O112,O112,10000000000))</f>
        <v>10000000000</v>
      </c>
      <c r="BK112" s="170"/>
      <c r="BL112" s="169">
        <f>IF($AZ$112=10000000000,10000000000,IF('SOLAI T2D SPA'!$C$20&lt;=Q112,Q112,10000000000))</f>
        <v>10000000000</v>
      </c>
      <c r="BM112" s="170"/>
      <c r="BN112" s="169">
        <f>IF($AZ$112=10000000000,10000000000,IF('SOLAI T2D SPA'!$C$20&lt;=S112,S112,10000000000))</f>
        <v>10000000000</v>
      </c>
      <c r="BO112" s="170"/>
      <c r="BP112" s="169">
        <f>IF($AZ$112=10000000000,10000000000,IF('SOLAI T2D SPA'!$C$20&lt;=U112,U112,10000000000))</f>
        <v>10000000000</v>
      </c>
      <c r="BQ112" s="170"/>
      <c r="BR112" s="169">
        <f>IF($AZ$112=10000000000,10000000000,IF('SOLAI T2D SPA'!$C$20&lt;=W112,W112,10000000000))</f>
        <v>10000000000</v>
      </c>
      <c r="BS112" s="170"/>
      <c r="BV112" s="169">
        <v>4180.8333333333339</v>
      </c>
      <c r="BW112" s="170"/>
    </row>
    <row r="113" spans="1:115" ht="15" customHeight="1" x14ac:dyDescent="0.55000000000000004">
      <c r="A113" s="173">
        <v>5</v>
      </c>
      <c r="B113" s="175"/>
      <c r="C113" s="71">
        <v>4</v>
      </c>
      <c r="D113" s="6">
        <f t="shared" ref="D113" si="324">A113+B111+C113</f>
        <v>31</v>
      </c>
      <c r="E113" s="4">
        <f t="shared" ref="E113" si="325">(A113+C113)/100*2500+B111/100*0.4*2500/1.2</f>
        <v>408.33333333333337</v>
      </c>
      <c r="F113" s="4"/>
      <c r="G113" s="169">
        <v>2360.8833333333332</v>
      </c>
      <c r="H113" s="170"/>
      <c r="I113" s="169">
        <v>2593.2833333333333</v>
      </c>
      <c r="J113" s="170"/>
      <c r="K113" s="169">
        <v>3337.9916666666668</v>
      </c>
      <c r="L113" s="170"/>
      <c r="M113" s="169">
        <v>4250.4666666666672</v>
      </c>
      <c r="N113" s="170"/>
      <c r="O113" s="169">
        <v>5496.3583333333336</v>
      </c>
      <c r="P113" s="170"/>
      <c r="Q113" s="169">
        <v>7201.4166666666679</v>
      </c>
      <c r="R113" s="170"/>
      <c r="S113" s="169">
        <v>9138.7583333333332</v>
      </c>
      <c r="T113" s="170"/>
      <c r="U113" s="169">
        <v>11287.916666666668</v>
      </c>
      <c r="V113" s="170"/>
      <c r="W113" s="169">
        <v>13495.833333333336</v>
      </c>
      <c r="X113" s="170"/>
      <c r="Y113" s="169">
        <v>4180.8333333333339</v>
      </c>
      <c r="Z113" s="170"/>
      <c r="AA113" s="93"/>
      <c r="AB113" s="90"/>
      <c r="AC113" s="90"/>
      <c r="AD113" s="90"/>
      <c r="AE113" s="90"/>
      <c r="AF113" s="90"/>
      <c r="AG113" s="90"/>
      <c r="AH113" s="90"/>
      <c r="AI113" s="90"/>
      <c r="AJ113" s="91"/>
      <c r="AM113" s="180"/>
      <c r="AN113" s="181"/>
      <c r="AO113" s="181"/>
      <c r="AU113" s="191" t="s">
        <v>77</v>
      </c>
      <c r="AV113" s="173">
        <f>IF(AW111=10000000000,10000000000,IF('SOLAI T2D SPA'!$C$5=AU113,A113,10000000000))</f>
        <v>10000000000</v>
      </c>
      <c r="AW113" s="175"/>
      <c r="AX113" s="71">
        <f>IF(AW111=10000000000,10000000000,IF('SOLAI T2D SPA'!$C$7=C113,C113,10000000000))</f>
        <v>10000000000</v>
      </c>
      <c r="AY113" s="6">
        <f t="shared" ref="AY113" si="326">AV113+AW111+AX113</f>
        <v>30000000000</v>
      </c>
      <c r="AZ113" s="4">
        <f t="shared" si="269"/>
        <v>10000000000</v>
      </c>
      <c r="BB113" s="169">
        <f>IF($AZ$113=10000000000,10000000000,IF('SOLAI T2D SPA'!$C$20&lt;=G113,G113,10000000000))</f>
        <v>10000000000</v>
      </c>
      <c r="BC113" s="170"/>
      <c r="BD113" s="169">
        <f>IF($AZ$113=10000000000,10000000000,IF('SOLAI T2D SPA'!$C$20&lt;=I113,I113,10000000000))</f>
        <v>10000000000</v>
      </c>
      <c r="BE113" s="170"/>
      <c r="BF113" s="169">
        <f>IF($AZ$113=10000000000,10000000000,IF('SOLAI T2D SPA'!$C$20&lt;=K113,K113,10000000000))</f>
        <v>10000000000</v>
      </c>
      <c r="BG113" s="170"/>
      <c r="BH113" s="169">
        <f>IF($AZ$113=10000000000,10000000000,IF('SOLAI T2D SPA'!$C$20&lt;=M113,M113,10000000000))</f>
        <v>10000000000</v>
      </c>
      <c r="BI113" s="170"/>
      <c r="BJ113" s="169">
        <f>IF($AZ$113=10000000000,10000000000,IF('SOLAI T2D SPA'!$C$20&lt;=O113,O113,10000000000))</f>
        <v>10000000000</v>
      </c>
      <c r="BK113" s="170"/>
      <c r="BL113" s="169">
        <f>IF($AZ$113=10000000000,10000000000,IF('SOLAI T2D SPA'!$C$20&lt;=Q113,Q113,10000000000))</f>
        <v>10000000000</v>
      </c>
      <c r="BM113" s="170"/>
      <c r="BN113" s="169">
        <f>IF($AZ$113=10000000000,10000000000,IF('SOLAI T2D SPA'!$C$20&lt;=S113,S113,10000000000))</f>
        <v>10000000000</v>
      </c>
      <c r="BO113" s="170"/>
      <c r="BP113" s="169">
        <f>IF($AZ$113=10000000000,10000000000,IF('SOLAI T2D SPA'!$C$20&lt;=U113,U113,10000000000))</f>
        <v>10000000000</v>
      </c>
      <c r="BQ113" s="170"/>
      <c r="BR113" s="169">
        <f>IF($AZ$113=10000000000,10000000000,IF('SOLAI T2D SPA'!$C$20&lt;=W113,W113,10000000000))</f>
        <v>10000000000</v>
      </c>
      <c r="BS113" s="170"/>
      <c r="BV113" s="169">
        <v>4180.8333333333339</v>
      </c>
      <c r="BW113" s="170"/>
    </row>
    <row r="114" spans="1:115" ht="15" customHeight="1" x14ac:dyDescent="0.55000000000000004">
      <c r="A114" s="174"/>
      <c r="B114" s="174"/>
      <c r="C114" s="71">
        <v>5</v>
      </c>
      <c r="D114" s="6">
        <f t="shared" ref="D114" si="327">A113+B111+C114</f>
        <v>32</v>
      </c>
      <c r="E114" s="4">
        <f t="shared" ref="E114" si="328">(A113+C114)/100*2500+B111/100*0.4*2500/1.2</f>
        <v>433.33333333333337</v>
      </c>
      <c r="F114" s="4"/>
      <c r="G114" s="169">
        <v>2454.1916666666671</v>
      </c>
      <c r="H114" s="170"/>
      <c r="I114" s="169">
        <v>2697.541666666667</v>
      </c>
      <c r="J114" s="170"/>
      <c r="K114" s="169">
        <v>3477.8083333333338</v>
      </c>
      <c r="L114" s="170"/>
      <c r="M114" s="169">
        <v>4437.4083333333338</v>
      </c>
      <c r="N114" s="170"/>
      <c r="O114" s="169">
        <v>5752.8583333333336</v>
      </c>
      <c r="P114" s="170"/>
      <c r="Q114" s="169">
        <v>7562.2916666666679</v>
      </c>
      <c r="R114" s="170"/>
      <c r="S114" s="169">
        <v>9633.3666666666668</v>
      </c>
      <c r="T114" s="170"/>
      <c r="U114" s="169">
        <v>11944.8</v>
      </c>
      <c r="V114" s="170"/>
      <c r="W114" s="169">
        <v>14469.883333333335</v>
      </c>
      <c r="X114" s="170"/>
      <c r="Y114" s="169">
        <v>4275.8333333333339</v>
      </c>
      <c r="Z114" s="170"/>
      <c r="AA114" s="93"/>
      <c r="AB114" s="90"/>
      <c r="AC114" s="90"/>
      <c r="AD114" s="90"/>
      <c r="AE114" s="90"/>
      <c r="AF114" s="90"/>
      <c r="AG114" s="90"/>
      <c r="AH114" s="90"/>
      <c r="AI114" s="90"/>
      <c r="AJ114" s="91"/>
      <c r="AM114" s="180"/>
      <c r="AN114" s="181"/>
      <c r="AO114" s="181"/>
      <c r="AU114" s="192"/>
      <c r="AV114" s="174"/>
      <c r="AW114" s="174"/>
      <c r="AX114" s="71">
        <f>IF(AW111=10000000000,10000000000,IF('SOLAI T2D SPA'!$C$7=C114,C114,10000000000))</f>
        <v>10000000000</v>
      </c>
      <c r="AY114" s="6">
        <f t="shared" ref="AY114" si="329">AV113+AW111+AX114</f>
        <v>30000000000</v>
      </c>
      <c r="AZ114" s="4">
        <f t="shared" si="269"/>
        <v>10000000000</v>
      </c>
      <c r="BB114" s="169">
        <f>IF($AZ$114=10000000000,10000000000,IF('SOLAI T2D SPA'!$C$20&lt;=G114,G114,10000000000))</f>
        <v>10000000000</v>
      </c>
      <c r="BC114" s="170"/>
      <c r="BD114" s="169">
        <f>IF($AZ$114=10000000000,10000000000,IF('SOLAI T2D SPA'!$C$20&lt;=I114,I114,10000000000))</f>
        <v>10000000000</v>
      </c>
      <c r="BE114" s="170"/>
      <c r="BF114" s="169">
        <f>IF($AZ$114=10000000000,10000000000,IF('SOLAI T2D SPA'!$C$20&lt;=K114,K114,10000000000))</f>
        <v>10000000000</v>
      </c>
      <c r="BG114" s="170"/>
      <c r="BH114" s="169">
        <f>IF($AZ$114=10000000000,10000000000,IF('SOLAI T2D SPA'!$C$20&lt;=M114,M114,10000000000))</f>
        <v>10000000000</v>
      </c>
      <c r="BI114" s="170"/>
      <c r="BJ114" s="169">
        <f>IF($AZ$114=10000000000,10000000000,IF('SOLAI T2D SPA'!$C$20&lt;=O114,O114,10000000000))</f>
        <v>10000000000</v>
      </c>
      <c r="BK114" s="170"/>
      <c r="BL114" s="169">
        <f>IF($AZ$114=10000000000,10000000000,IF('SOLAI T2D SPA'!$C$20&lt;=Q114,Q114,10000000000))</f>
        <v>10000000000</v>
      </c>
      <c r="BM114" s="170"/>
      <c r="BN114" s="169">
        <f>IF($AZ$114=10000000000,10000000000,IF('SOLAI T2D SPA'!$C$20&lt;=S114,S114,10000000000))</f>
        <v>10000000000</v>
      </c>
      <c r="BO114" s="170"/>
      <c r="BP114" s="169">
        <f>IF($AZ$114=10000000000,10000000000,IF('SOLAI T2D SPA'!$C$20&lt;=U114,U114,10000000000))</f>
        <v>10000000000</v>
      </c>
      <c r="BQ114" s="170"/>
      <c r="BR114" s="169">
        <f>IF($AZ$114=10000000000,10000000000,IF('SOLAI T2D SPA'!$C$20&lt;=W114,W114,10000000000))</f>
        <v>10000000000</v>
      </c>
      <c r="BS114" s="170"/>
      <c r="BV114" s="169">
        <v>4275.8333333333339</v>
      </c>
      <c r="BW114" s="170"/>
    </row>
    <row r="115" spans="1:115" ht="15" customHeight="1" x14ac:dyDescent="0.55000000000000004">
      <c r="A115" s="173">
        <v>4</v>
      </c>
      <c r="B115" s="173">
        <v>24</v>
      </c>
      <c r="C115" s="71">
        <v>4</v>
      </c>
      <c r="D115" s="6">
        <f t="shared" ref="D115" si="330">A115+B115+C115</f>
        <v>32</v>
      </c>
      <c r="E115" s="4">
        <f t="shared" ref="E115" si="331">(A115+C115)/100*2500+B115/100*0.4*2500/1.2</f>
        <v>400</v>
      </c>
      <c r="F115" s="4"/>
      <c r="G115" s="169">
        <v>2497.2750000000001</v>
      </c>
      <c r="H115" s="170"/>
      <c r="I115" s="169">
        <v>2748.4583333333339</v>
      </c>
      <c r="J115" s="170"/>
      <c r="K115" s="169">
        <v>3552.4583333333339</v>
      </c>
      <c r="L115" s="170"/>
      <c r="M115" s="169">
        <v>4538.7833333333338</v>
      </c>
      <c r="N115" s="170"/>
      <c r="O115" s="169">
        <v>5887.3</v>
      </c>
      <c r="P115" s="170"/>
      <c r="Q115" s="169">
        <v>7735.2833333333338</v>
      </c>
      <c r="R115" s="170"/>
      <c r="S115" s="169">
        <v>9841.2250000000004</v>
      </c>
      <c r="T115" s="170"/>
      <c r="U115" s="169">
        <v>12182.758333333335</v>
      </c>
      <c r="V115" s="170"/>
      <c r="W115" s="169">
        <v>14607.5</v>
      </c>
      <c r="X115" s="170"/>
      <c r="Y115" s="169">
        <v>4275.8333333333339</v>
      </c>
      <c r="Z115" s="170"/>
      <c r="AA115" s="93"/>
      <c r="AB115" s="90"/>
      <c r="AC115" s="90"/>
      <c r="AD115" s="90"/>
      <c r="AE115" s="90"/>
      <c r="AF115" s="90"/>
      <c r="AG115" s="90"/>
      <c r="AH115" s="90"/>
      <c r="AI115" s="90"/>
      <c r="AJ115" s="91"/>
      <c r="AM115" s="180"/>
      <c r="AN115" s="181"/>
      <c r="AO115" s="181"/>
      <c r="AU115" s="191" t="s">
        <v>76</v>
      </c>
      <c r="AV115" s="173">
        <f>IF(AW115=10000000000,10000000000,IF('SOLAI T2D SPA'!$C$5=AU115,A115,10000000000))</f>
        <v>10000000000</v>
      </c>
      <c r="AW115" s="173">
        <f>IF(AND($AR$90=1,'SOLAI T2D SPA'!$C$6=B115),B115,10000000000)</f>
        <v>10000000000</v>
      </c>
      <c r="AX115" s="71">
        <f>IF(AW115=10000000000,10000000000,IF('SOLAI T2D SPA'!$C$7=C115,C115,10000000000))</f>
        <v>10000000000</v>
      </c>
      <c r="AY115" s="6">
        <f t="shared" ref="AY115" si="332">AV115+AW115+AX115</f>
        <v>30000000000</v>
      </c>
      <c r="AZ115" s="4">
        <f t="shared" si="269"/>
        <v>10000000000</v>
      </c>
      <c r="BB115" s="169">
        <f>IF($AZ$115=10000000000,10000000000,IF('SOLAI T2D SPA'!$C$20&lt;=G115,G115,10000000000))</f>
        <v>10000000000</v>
      </c>
      <c r="BC115" s="170"/>
      <c r="BD115" s="169">
        <f>IF($AZ$115=10000000000,10000000000,IF('SOLAI T2D SPA'!$C$20&lt;=I115,I115,10000000000))</f>
        <v>10000000000</v>
      </c>
      <c r="BE115" s="170"/>
      <c r="BF115" s="169">
        <f>IF($AZ$115=10000000000,10000000000,IF('SOLAI T2D SPA'!$C$20&lt;=K115,K115,10000000000))</f>
        <v>10000000000</v>
      </c>
      <c r="BG115" s="170"/>
      <c r="BH115" s="169">
        <f>IF($AZ$115=10000000000,10000000000,IF('SOLAI T2D SPA'!$C$20&lt;=M115,M115,10000000000))</f>
        <v>10000000000</v>
      </c>
      <c r="BI115" s="170"/>
      <c r="BJ115" s="169">
        <f>IF($AZ$115=10000000000,10000000000,IF('SOLAI T2D SPA'!$C$20&lt;=O115,O115,10000000000))</f>
        <v>10000000000</v>
      </c>
      <c r="BK115" s="170"/>
      <c r="BL115" s="169">
        <f>IF($AZ$115=10000000000,10000000000,IF('SOLAI T2D SPA'!$C$20&lt;=Q115,Q115,10000000000))</f>
        <v>10000000000</v>
      </c>
      <c r="BM115" s="170"/>
      <c r="BN115" s="169">
        <f>IF($AZ$115=10000000000,10000000000,IF('SOLAI T2D SPA'!$C$20&lt;=S115,S115,10000000000))</f>
        <v>10000000000</v>
      </c>
      <c r="BO115" s="170"/>
      <c r="BP115" s="169">
        <f>IF($AZ$115=10000000000,10000000000,IF('SOLAI T2D SPA'!$C$20&lt;=U115,U115,10000000000))</f>
        <v>10000000000</v>
      </c>
      <c r="BQ115" s="170"/>
      <c r="BR115" s="169">
        <f>IF($AZ$115=10000000000,10000000000,IF('SOLAI T2D SPA'!$C$20&lt;=W115,W115,10000000000))</f>
        <v>10000000000</v>
      </c>
      <c r="BS115" s="170"/>
      <c r="BV115" s="169">
        <v>4275.8333333333339</v>
      </c>
      <c r="BW115" s="170"/>
    </row>
    <row r="116" spans="1:115" ht="15" customHeight="1" x14ac:dyDescent="0.55000000000000004">
      <c r="A116" s="174"/>
      <c r="B116" s="175"/>
      <c r="C116" s="71">
        <v>5</v>
      </c>
      <c r="D116" s="6">
        <f t="shared" ref="D116" si="333">A115+B115+C116</f>
        <v>33</v>
      </c>
      <c r="E116" s="4">
        <f t="shared" ref="E116" si="334">(A115+C116)/100*2500+B115/100*0.4*2500/1.2</f>
        <v>425</v>
      </c>
      <c r="F116" s="4"/>
      <c r="G116" s="169">
        <v>2590.916666666667</v>
      </c>
      <c r="H116" s="170"/>
      <c r="I116" s="169">
        <v>2852.5833333333339</v>
      </c>
      <c r="J116" s="170"/>
      <c r="K116" s="169">
        <v>3692.3416666666667</v>
      </c>
      <c r="L116" s="170"/>
      <c r="M116" s="169">
        <v>4725.666666666667</v>
      </c>
      <c r="N116" s="170"/>
      <c r="O116" s="169">
        <v>6143.6583333333338</v>
      </c>
      <c r="P116" s="170"/>
      <c r="Q116" s="169">
        <v>8096.75</v>
      </c>
      <c r="R116" s="170"/>
      <c r="S116" s="169">
        <v>10335.591666666667</v>
      </c>
      <c r="T116" s="170"/>
      <c r="U116" s="169">
        <v>12840.05</v>
      </c>
      <c r="V116" s="170"/>
      <c r="W116" s="169">
        <v>15582.033333333335</v>
      </c>
      <c r="X116" s="170"/>
      <c r="Y116" s="169">
        <v>4370</v>
      </c>
      <c r="Z116" s="170"/>
      <c r="AA116" s="93"/>
      <c r="AB116" s="90"/>
      <c r="AC116" s="90"/>
      <c r="AD116" s="90"/>
      <c r="AE116" s="90"/>
      <c r="AF116" s="90"/>
      <c r="AG116" s="90"/>
      <c r="AH116" s="90"/>
      <c r="AI116" s="90"/>
      <c r="AJ116" s="91"/>
      <c r="AM116" s="180"/>
      <c r="AN116" s="181"/>
      <c r="AO116" s="181"/>
      <c r="AU116" s="192"/>
      <c r="AV116" s="174"/>
      <c r="AW116" s="175"/>
      <c r="AX116" s="71">
        <f>IF(AW115=10000000000,10000000000,IF('SOLAI T2D SPA'!$C$7=C116,C116,10000000000))</f>
        <v>10000000000</v>
      </c>
      <c r="AY116" s="6">
        <f t="shared" ref="AY116" si="335">AV115+AW115+AX116</f>
        <v>30000000000</v>
      </c>
      <c r="AZ116" s="4">
        <f t="shared" si="269"/>
        <v>10000000000</v>
      </c>
      <c r="BB116" s="169">
        <f>IF($AZ$116=10000000000,10000000000,IF('SOLAI T2D SPA'!$C$20&lt;=G116,G116,10000000000))</f>
        <v>10000000000</v>
      </c>
      <c r="BC116" s="170"/>
      <c r="BD116" s="169">
        <f>IF($AZ$116=10000000000,10000000000,IF('SOLAI T2D SPA'!$C$20&lt;=I116,I116,10000000000))</f>
        <v>10000000000</v>
      </c>
      <c r="BE116" s="170"/>
      <c r="BF116" s="169">
        <f>IF($AZ$116=10000000000,10000000000,IF('SOLAI T2D SPA'!$C$20&lt;=K116,K116,10000000000))</f>
        <v>10000000000</v>
      </c>
      <c r="BG116" s="170"/>
      <c r="BH116" s="169">
        <f>IF($AZ$116=10000000000,10000000000,IF('SOLAI T2D SPA'!$C$20&lt;=M116,M116,10000000000))</f>
        <v>10000000000</v>
      </c>
      <c r="BI116" s="170"/>
      <c r="BJ116" s="169">
        <f>IF($AZ$116=10000000000,10000000000,IF('SOLAI T2D SPA'!$C$20&lt;=O116,O116,10000000000))</f>
        <v>10000000000</v>
      </c>
      <c r="BK116" s="170"/>
      <c r="BL116" s="169">
        <f>IF($AZ$116=10000000000,10000000000,IF('SOLAI T2D SPA'!$C$20&lt;=Q116,Q116,10000000000))</f>
        <v>10000000000</v>
      </c>
      <c r="BM116" s="170"/>
      <c r="BN116" s="169">
        <f>IF($AZ$116=10000000000,10000000000,IF('SOLAI T2D SPA'!$C$20&lt;=S116,S116,10000000000))</f>
        <v>10000000000</v>
      </c>
      <c r="BO116" s="170"/>
      <c r="BP116" s="169">
        <f>IF($AZ$116=10000000000,10000000000,IF('SOLAI T2D SPA'!$C$20&lt;=U116,U116,10000000000))</f>
        <v>10000000000</v>
      </c>
      <c r="BQ116" s="170"/>
      <c r="BR116" s="169">
        <f>IF($AZ$116=10000000000,10000000000,IF('SOLAI T2D SPA'!$C$20&lt;=W116,W116,10000000000))</f>
        <v>10000000000</v>
      </c>
      <c r="BS116" s="170"/>
      <c r="BV116" s="169">
        <v>4370</v>
      </c>
      <c r="BW116" s="170"/>
    </row>
    <row r="117" spans="1:115" ht="15" customHeight="1" x14ac:dyDescent="0.55000000000000004">
      <c r="A117" s="173">
        <v>5</v>
      </c>
      <c r="B117" s="175"/>
      <c r="C117" s="71">
        <v>4</v>
      </c>
      <c r="D117" s="6">
        <f t="shared" ref="D117" si="336">A117+B115+C117</f>
        <v>33</v>
      </c>
      <c r="E117" s="4">
        <f t="shared" ref="E117" si="337">(A117+C117)/100*2500+B115/100*0.4*2500/1.2</f>
        <v>425</v>
      </c>
      <c r="F117" s="4"/>
      <c r="G117" s="169">
        <v>2535.416666666667</v>
      </c>
      <c r="H117" s="170"/>
      <c r="I117" s="169">
        <v>2786.9</v>
      </c>
      <c r="J117" s="170"/>
      <c r="K117" s="169">
        <v>3590.4416666666671</v>
      </c>
      <c r="L117" s="170"/>
      <c r="M117" s="169">
        <v>4576.8666666666668</v>
      </c>
      <c r="N117" s="170"/>
      <c r="O117" s="169">
        <v>5925.6666666666679</v>
      </c>
      <c r="P117" s="170"/>
      <c r="Q117" s="169">
        <v>7774.1</v>
      </c>
      <c r="R117" s="170"/>
      <c r="S117" s="169">
        <v>9879.0249999999996</v>
      </c>
      <c r="T117" s="170"/>
      <c r="U117" s="169">
        <v>12220.941666666668</v>
      </c>
      <c r="V117" s="170"/>
      <c r="W117" s="169">
        <v>14646.666666666668</v>
      </c>
      <c r="X117" s="170"/>
      <c r="Y117" s="169">
        <v>4370</v>
      </c>
      <c r="Z117" s="170"/>
      <c r="AA117" s="93"/>
      <c r="AB117" s="90"/>
      <c r="AC117" s="90"/>
      <c r="AD117" s="90"/>
      <c r="AE117" s="90"/>
      <c r="AF117" s="90"/>
      <c r="AG117" s="90"/>
      <c r="AH117" s="90"/>
      <c r="AI117" s="90"/>
      <c r="AJ117" s="91"/>
      <c r="AM117" s="180"/>
      <c r="AN117" s="181"/>
      <c r="AO117" s="181"/>
      <c r="AU117" s="191" t="s">
        <v>77</v>
      </c>
      <c r="AV117" s="173">
        <f>IF(AW115=10000000000,10000000000,IF('SOLAI T2D SPA'!$C$5=AU117,A117,10000000000))</f>
        <v>10000000000</v>
      </c>
      <c r="AW117" s="175"/>
      <c r="AX117" s="71">
        <f>IF(AW115=10000000000,10000000000,IF('SOLAI T2D SPA'!$C$7=C117,C117,10000000000))</f>
        <v>10000000000</v>
      </c>
      <c r="AY117" s="6">
        <f t="shared" ref="AY117" si="338">AV117+AW115+AX117</f>
        <v>30000000000</v>
      </c>
      <c r="AZ117" s="4">
        <f t="shared" si="269"/>
        <v>10000000000</v>
      </c>
      <c r="BB117" s="169">
        <f>IF($AZ$117=10000000000,10000000000,IF('SOLAI T2D SPA'!$C$20&lt;=G117,G117,10000000000))</f>
        <v>10000000000</v>
      </c>
      <c r="BC117" s="170"/>
      <c r="BD117" s="169">
        <f>IF($AZ$117=10000000000,10000000000,IF('SOLAI T2D SPA'!$C$20&lt;=I117,I117,10000000000))</f>
        <v>10000000000</v>
      </c>
      <c r="BE117" s="170"/>
      <c r="BF117" s="169">
        <f>IF($AZ$117=10000000000,10000000000,IF('SOLAI T2D SPA'!$C$20&lt;=K117,K117,10000000000))</f>
        <v>10000000000</v>
      </c>
      <c r="BG117" s="170"/>
      <c r="BH117" s="169">
        <f>IF($AZ$117=10000000000,10000000000,IF('SOLAI T2D SPA'!$C$20&lt;=M117,M117,10000000000))</f>
        <v>10000000000</v>
      </c>
      <c r="BI117" s="170"/>
      <c r="BJ117" s="169">
        <f>IF($AZ$117=10000000000,10000000000,IF('SOLAI T2D SPA'!$C$20&lt;=O117,O117,10000000000))</f>
        <v>10000000000</v>
      </c>
      <c r="BK117" s="170"/>
      <c r="BL117" s="169">
        <f>IF($AZ$117=10000000000,10000000000,IF('SOLAI T2D SPA'!$C$20&lt;=Q117,Q117,10000000000))</f>
        <v>10000000000</v>
      </c>
      <c r="BM117" s="170"/>
      <c r="BN117" s="169">
        <f>IF($AZ$117=10000000000,10000000000,IF('SOLAI T2D SPA'!$C$20&lt;=S117,S117,10000000000))</f>
        <v>10000000000</v>
      </c>
      <c r="BO117" s="170"/>
      <c r="BP117" s="169">
        <f>IF($AZ$117=10000000000,10000000000,IF('SOLAI T2D SPA'!$C$20&lt;=U117,U117,10000000000))</f>
        <v>10000000000</v>
      </c>
      <c r="BQ117" s="170"/>
      <c r="BR117" s="169">
        <f>IF($AZ$117=10000000000,10000000000,IF('SOLAI T2D SPA'!$C$20&lt;=W117,W117,10000000000))</f>
        <v>10000000000</v>
      </c>
      <c r="BS117" s="170"/>
      <c r="BV117" s="169">
        <v>4370</v>
      </c>
      <c r="BW117" s="170"/>
    </row>
    <row r="118" spans="1:115" ht="15" customHeight="1" x14ac:dyDescent="0.55000000000000004">
      <c r="A118" s="174"/>
      <c r="B118" s="174"/>
      <c r="C118" s="71">
        <v>5</v>
      </c>
      <c r="D118" s="6">
        <f t="shared" ref="D118" si="339">A117+B115+C118</f>
        <v>34</v>
      </c>
      <c r="E118" s="4">
        <f t="shared" ref="E118" si="340">(A117+C118)/100*2500+B115/100*0.4*2500/1.2</f>
        <v>450</v>
      </c>
      <c r="F118" s="4"/>
      <c r="G118" s="169">
        <v>2629.0749999999998</v>
      </c>
      <c r="H118" s="170"/>
      <c r="I118" s="169">
        <v>2890.916666666667</v>
      </c>
      <c r="J118" s="170"/>
      <c r="K118" s="169">
        <v>3730.3333333333339</v>
      </c>
      <c r="L118" s="170"/>
      <c r="M118" s="169">
        <v>4764.0833333333339</v>
      </c>
      <c r="N118" s="170"/>
      <c r="O118" s="169">
        <v>6182.45</v>
      </c>
      <c r="P118" s="170"/>
      <c r="Q118" s="169">
        <v>8135.0916666666672</v>
      </c>
      <c r="R118" s="170"/>
      <c r="S118" s="169">
        <v>10373.85</v>
      </c>
      <c r="T118" s="170"/>
      <c r="U118" s="169">
        <v>12879.083333333336</v>
      </c>
      <c r="V118" s="170"/>
      <c r="W118" s="169">
        <v>15621.275</v>
      </c>
      <c r="X118" s="170"/>
      <c r="Y118" s="169">
        <v>4463.3333333333339</v>
      </c>
      <c r="Z118" s="170"/>
      <c r="AA118" s="93"/>
      <c r="AB118" s="90"/>
      <c r="AC118" s="90"/>
      <c r="AD118" s="90"/>
      <c r="AE118" s="90"/>
      <c r="AF118" s="90"/>
      <c r="AG118" s="90"/>
      <c r="AH118" s="90"/>
      <c r="AI118" s="90"/>
      <c r="AJ118" s="91"/>
      <c r="AM118" s="180"/>
      <c r="AN118" s="181"/>
      <c r="AO118" s="181"/>
      <c r="AU118" s="192"/>
      <c r="AV118" s="174"/>
      <c r="AW118" s="174"/>
      <c r="AX118" s="71">
        <f>IF(AW115=10000000000,10000000000,IF('SOLAI T2D SPA'!$C$7=C118,C118,10000000000))</f>
        <v>10000000000</v>
      </c>
      <c r="AY118" s="6">
        <f t="shared" ref="AY118" si="341">AV117+AW115+AX118</f>
        <v>30000000000</v>
      </c>
      <c r="AZ118" s="4">
        <f t="shared" si="269"/>
        <v>10000000000</v>
      </c>
      <c r="BB118" s="169">
        <f>IF($AZ$118=10000000000,10000000000,IF('SOLAI T2D SPA'!$C$20&lt;=G118,G118,10000000000))</f>
        <v>10000000000</v>
      </c>
      <c r="BC118" s="170"/>
      <c r="BD118" s="169">
        <f>IF($AZ$118=10000000000,10000000000,IF('SOLAI T2D SPA'!$C$20&lt;=I118,I118,10000000000))</f>
        <v>10000000000</v>
      </c>
      <c r="BE118" s="170"/>
      <c r="BF118" s="169">
        <f>IF($AZ$118=10000000000,10000000000,IF('SOLAI T2D SPA'!$C$20&lt;=K118,K118,10000000000))</f>
        <v>10000000000</v>
      </c>
      <c r="BG118" s="170"/>
      <c r="BH118" s="169">
        <f>IF($AZ$118=10000000000,10000000000,IF('SOLAI T2D SPA'!$C$20&lt;=M118,M118,10000000000))</f>
        <v>10000000000</v>
      </c>
      <c r="BI118" s="170"/>
      <c r="BJ118" s="169">
        <f>IF($AZ$118=10000000000,10000000000,IF('SOLAI T2D SPA'!$C$20&lt;=O118,O118,10000000000))</f>
        <v>10000000000</v>
      </c>
      <c r="BK118" s="170"/>
      <c r="BL118" s="169">
        <f>IF($AZ$118=10000000000,10000000000,IF('SOLAI T2D SPA'!$C$20&lt;=Q118,Q118,10000000000))</f>
        <v>10000000000</v>
      </c>
      <c r="BM118" s="170"/>
      <c r="BN118" s="169">
        <f>IF($AZ$118=10000000000,10000000000,IF('SOLAI T2D SPA'!$C$20&lt;=S118,S118,10000000000))</f>
        <v>10000000000</v>
      </c>
      <c r="BO118" s="170"/>
      <c r="BP118" s="169">
        <f>IF($AZ$118=10000000000,10000000000,IF('SOLAI T2D SPA'!$C$20&lt;=U118,U118,10000000000))</f>
        <v>10000000000</v>
      </c>
      <c r="BQ118" s="170"/>
      <c r="BR118" s="169">
        <f>IF($AZ$118=10000000000,10000000000,IF('SOLAI T2D SPA'!$C$20&lt;=W118,W118,10000000000))</f>
        <v>10000000000</v>
      </c>
      <c r="BS118" s="170"/>
      <c r="BV118" s="169">
        <v>4463.3333333333339</v>
      </c>
      <c r="BW118" s="170"/>
    </row>
    <row r="119" spans="1:115" ht="15" customHeight="1" x14ac:dyDescent="0.55000000000000004">
      <c r="A119" s="173">
        <v>4</v>
      </c>
      <c r="B119" s="173">
        <v>30</v>
      </c>
      <c r="C119" s="71">
        <v>4</v>
      </c>
      <c r="D119" s="6">
        <f t="shared" ref="D119" si="342">A119+B119+C119</f>
        <v>38</v>
      </c>
      <c r="E119" s="4">
        <f t="shared" ref="E119" si="343">(A119+C119)/100*2500+B119/100*0.4*2500/1.2</f>
        <v>450</v>
      </c>
      <c r="F119" s="4"/>
      <c r="G119" s="169">
        <v>3021.9</v>
      </c>
      <c r="H119" s="170"/>
      <c r="I119" s="169">
        <v>3328.3833333333337</v>
      </c>
      <c r="J119" s="170"/>
      <c r="K119" s="169">
        <v>4310.6333333333341</v>
      </c>
      <c r="L119" s="170"/>
      <c r="M119" s="169">
        <v>5518.8333333333339</v>
      </c>
      <c r="N119" s="170"/>
      <c r="O119" s="169">
        <v>7174.9416666666675</v>
      </c>
      <c r="P119" s="170"/>
      <c r="Q119" s="169">
        <v>9453.3166666666675</v>
      </c>
      <c r="R119" s="170"/>
      <c r="S119" s="169">
        <v>12062.241666666667</v>
      </c>
      <c r="T119" s="170"/>
      <c r="U119" s="169">
        <v>14981.991666666667</v>
      </c>
      <c r="V119" s="170"/>
      <c r="W119" s="169">
        <v>18059.108333333334</v>
      </c>
      <c r="X119" s="170"/>
      <c r="Y119" s="169">
        <v>4832.5</v>
      </c>
      <c r="Z119" s="170"/>
      <c r="AA119" s="93"/>
      <c r="AB119" s="90"/>
      <c r="AC119" s="90"/>
      <c r="AD119" s="90"/>
      <c r="AE119" s="90"/>
      <c r="AF119" s="90"/>
      <c r="AG119" s="90"/>
      <c r="AH119" s="90"/>
      <c r="AI119" s="90"/>
      <c r="AJ119" s="91"/>
      <c r="AM119" s="180"/>
      <c r="AN119" s="181"/>
      <c r="AO119" s="181"/>
      <c r="AU119" s="191" t="s">
        <v>76</v>
      </c>
      <c r="AV119" s="173">
        <f>IF(AW119=10000000000,10000000000,IF('SOLAI T2D SPA'!$C$5=AU119,A119,10000000000))</f>
        <v>10000000000</v>
      </c>
      <c r="AW119" s="173">
        <f>IF(AND($AR$90=1,'SOLAI T2D SPA'!$C$6=B119),B119,10000000000)</f>
        <v>10000000000</v>
      </c>
      <c r="AX119" s="71">
        <f>IF(AW119=10000000000,10000000000,IF('SOLAI T2D SPA'!$C$7=C119,C119,10000000000))</f>
        <v>10000000000</v>
      </c>
      <c r="AY119" s="6">
        <f t="shared" ref="AY119" si="344">AV119+AW119+AX119</f>
        <v>30000000000</v>
      </c>
      <c r="AZ119" s="4">
        <f t="shared" si="269"/>
        <v>10000000000</v>
      </c>
      <c r="BB119" s="169">
        <f>IF($AZ$119=10000000000,10000000000,IF('SOLAI T2D SPA'!$C$20&lt;=G119,G119,10000000000))</f>
        <v>10000000000</v>
      </c>
      <c r="BC119" s="170"/>
      <c r="BD119" s="169">
        <f>IF($AZ$119=10000000000,10000000000,IF('SOLAI T2D SPA'!$C$20&lt;=I119,I119,10000000000))</f>
        <v>10000000000</v>
      </c>
      <c r="BE119" s="170"/>
      <c r="BF119" s="169">
        <f>IF($AZ$119=10000000000,10000000000,IF('SOLAI T2D SPA'!$C$20&lt;=K119,K119,10000000000))</f>
        <v>10000000000</v>
      </c>
      <c r="BG119" s="170"/>
      <c r="BH119" s="169">
        <f>IF($AZ$119=10000000000,10000000000,IF('SOLAI T2D SPA'!$C$20&lt;=M119,M119,10000000000))</f>
        <v>10000000000</v>
      </c>
      <c r="BI119" s="170"/>
      <c r="BJ119" s="169">
        <f>IF($AZ$119=10000000000,10000000000,IF('SOLAI T2D SPA'!$C$20&lt;=O119,O119,10000000000))</f>
        <v>10000000000</v>
      </c>
      <c r="BK119" s="170"/>
      <c r="BL119" s="169">
        <f>IF($AZ$119=10000000000,10000000000,IF('SOLAI T2D SPA'!$C$20&lt;=Q119,Q119,10000000000))</f>
        <v>10000000000</v>
      </c>
      <c r="BM119" s="170"/>
      <c r="BN119" s="169">
        <f>IF($AZ$119=10000000000,10000000000,IF('SOLAI T2D SPA'!$C$20&lt;=S119,S119,10000000000))</f>
        <v>10000000000</v>
      </c>
      <c r="BO119" s="170"/>
      <c r="BP119" s="169">
        <f>IF($AZ$119=10000000000,10000000000,IF('SOLAI T2D SPA'!$C$20&lt;=U119,U119,10000000000))</f>
        <v>10000000000</v>
      </c>
      <c r="BQ119" s="170"/>
      <c r="BR119" s="169">
        <f>IF($AZ$119=10000000000,10000000000,IF('SOLAI T2D SPA'!$C$20&lt;=W119,W119,10000000000))</f>
        <v>10000000000</v>
      </c>
      <c r="BS119" s="170"/>
      <c r="BV119" s="169">
        <v>4832.5</v>
      </c>
      <c r="BW119" s="170"/>
    </row>
    <row r="120" spans="1:115" ht="15" customHeight="1" x14ac:dyDescent="0.55000000000000004">
      <c r="A120" s="174"/>
      <c r="B120" s="175"/>
      <c r="C120" s="71">
        <v>5</v>
      </c>
      <c r="D120" s="6">
        <f t="shared" ref="D120" si="345">A119+B119+C120</f>
        <v>39</v>
      </c>
      <c r="E120" s="4">
        <f t="shared" ref="E120" si="346">(A119+C120)/100*2500+B119/100*0.4*2500/1.2</f>
        <v>475</v>
      </c>
      <c r="F120" s="4"/>
      <c r="G120" s="169">
        <v>3115.0916666666667</v>
      </c>
      <c r="H120" s="170"/>
      <c r="I120" s="169">
        <v>3432.3833333333337</v>
      </c>
      <c r="J120" s="170"/>
      <c r="K120" s="169">
        <v>4449.8</v>
      </c>
      <c r="L120" s="170"/>
      <c r="M120" s="169">
        <v>5704.7416666666677</v>
      </c>
      <c r="N120" s="170"/>
      <c r="O120" s="169">
        <v>7431.4166666666679</v>
      </c>
      <c r="P120" s="170"/>
      <c r="Q120" s="169">
        <v>9814.3833333333332</v>
      </c>
      <c r="R120" s="170"/>
      <c r="S120" s="169">
        <v>12557.316666666668</v>
      </c>
      <c r="T120" s="170"/>
      <c r="U120" s="169">
        <v>15639.45</v>
      </c>
      <c r="V120" s="170"/>
      <c r="W120" s="169">
        <v>19034.099999999999</v>
      </c>
      <c r="X120" s="170"/>
      <c r="Y120" s="169">
        <v>4923.3333333333339</v>
      </c>
      <c r="Z120" s="170"/>
      <c r="AA120" s="93"/>
      <c r="AB120" s="90"/>
      <c r="AC120" s="90"/>
      <c r="AD120" s="90"/>
      <c r="AE120" s="90"/>
      <c r="AF120" s="90"/>
      <c r="AG120" s="90"/>
      <c r="AH120" s="90"/>
      <c r="AI120" s="90"/>
      <c r="AJ120" s="91"/>
      <c r="AM120" s="180"/>
      <c r="AN120" s="181"/>
      <c r="AO120" s="181"/>
      <c r="AU120" s="192"/>
      <c r="AV120" s="174"/>
      <c r="AW120" s="175"/>
      <c r="AX120" s="71">
        <f>IF(AW119=10000000000,10000000000,IF('SOLAI T2D SPA'!$C$7=C120,C120,10000000000))</f>
        <v>10000000000</v>
      </c>
      <c r="AY120" s="6">
        <f t="shared" ref="AY120" si="347">AV119+AW119+AX120</f>
        <v>30000000000</v>
      </c>
      <c r="AZ120" s="4">
        <f t="shared" si="269"/>
        <v>10000000000</v>
      </c>
      <c r="BB120" s="169">
        <f>IF($AZ$120=10000000000,10000000000,IF('SOLAI T2D SPA'!$C$20&lt;=G120,G120,10000000000))</f>
        <v>10000000000</v>
      </c>
      <c r="BC120" s="170"/>
      <c r="BD120" s="169">
        <f>IF($AZ$120=10000000000,10000000000,IF('SOLAI T2D SPA'!$C$20&lt;=I120,I120,10000000000))</f>
        <v>10000000000</v>
      </c>
      <c r="BE120" s="170"/>
      <c r="BF120" s="169">
        <f>IF($AZ$120=10000000000,10000000000,IF('SOLAI T2D SPA'!$C$20&lt;=K120,K120,10000000000))</f>
        <v>10000000000</v>
      </c>
      <c r="BG120" s="170"/>
      <c r="BH120" s="169">
        <f>IF($AZ$120=10000000000,10000000000,IF('SOLAI T2D SPA'!$C$20&lt;=M120,M120,10000000000))</f>
        <v>10000000000</v>
      </c>
      <c r="BI120" s="170"/>
      <c r="BJ120" s="169">
        <f>IF($AZ$120=10000000000,10000000000,IF('SOLAI T2D SPA'!$C$20&lt;=O120,O120,10000000000))</f>
        <v>10000000000</v>
      </c>
      <c r="BK120" s="170"/>
      <c r="BL120" s="169">
        <f>IF($AZ$120=10000000000,10000000000,IF('SOLAI T2D SPA'!$C$20&lt;=Q120,Q120,10000000000))</f>
        <v>10000000000</v>
      </c>
      <c r="BM120" s="170"/>
      <c r="BN120" s="169">
        <f>IF($AZ$120=10000000000,10000000000,IF('SOLAI T2D SPA'!$C$20&lt;=S120,S120,10000000000))</f>
        <v>10000000000</v>
      </c>
      <c r="BO120" s="170"/>
      <c r="BP120" s="169">
        <f>IF($AZ$120=10000000000,10000000000,IF('SOLAI T2D SPA'!$C$20&lt;=U120,U120,10000000000))</f>
        <v>10000000000</v>
      </c>
      <c r="BQ120" s="170"/>
      <c r="BR120" s="169">
        <f>IF($AZ$120=10000000000,10000000000,IF('SOLAI T2D SPA'!$C$20&lt;=W120,W120,10000000000))</f>
        <v>10000000000</v>
      </c>
      <c r="BS120" s="170"/>
      <c r="BV120" s="169">
        <v>4923.3333333333339</v>
      </c>
      <c r="BW120" s="170"/>
    </row>
    <row r="121" spans="1:115" ht="15" customHeight="1" x14ac:dyDescent="0.55000000000000004">
      <c r="A121" s="173">
        <v>5</v>
      </c>
      <c r="B121" s="175"/>
      <c r="C121" s="71">
        <v>4</v>
      </c>
      <c r="D121" s="6">
        <f t="shared" ref="D121" si="348">A121+B119+C121</f>
        <v>39</v>
      </c>
      <c r="E121" s="4">
        <f t="shared" ref="E121" si="349">(A121+C121)/100*2500+B119/100*0.4*2500/1.2</f>
        <v>475</v>
      </c>
      <c r="F121" s="4"/>
      <c r="G121" s="169">
        <v>3060.0916666666667</v>
      </c>
      <c r="H121" s="170"/>
      <c r="I121" s="169">
        <v>3366.4416666666671</v>
      </c>
      <c r="J121" s="170"/>
      <c r="K121" s="169">
        <v>4348.6416666666664</v>
      </c>
      <c r="L121" s="170"/>
      <c r="M121" s="169">
        <v>5556.85</v>
      </c>
      <c r="N121" s="170"/>
      <c r="O121" s="169">
        <v>7213.3249999999998</v>
      </c>
      <c r="P121" s="170"/>
      <c r="Q121" s="169">
        <v>9491.2749999999996</v>
      </c>
      <c r="R121" s="170"/>
      <c r="S121" s="169">
        <v>12101.591666666667</v>
      </c>
      <c r="T121" s="170"/>
      <c r="U121" s="169">
        <v>15020.416666666668</v>
      </c>
      <c r="V121" s="170"/>
      <c r="W121" s="169">
        <v>18097.833333333336</v>
      </c>
      <c r="X121" s="170"/>
      <c r="Y121" s="169">
        <v>4923.3333333333339</v>
      </c>
      <c r="Z121" s="170"/>
      <c r="AA121" s="93"/>
      <c r="AB121" s="90"/>
      <c r="AC121" s="90"/>
      <c r="AD121" s="90"/>
      <c r="AE121" s="90"/>
      <c r="AF121" s="90"/>
      <c r="AG121" s="90"/>
      <c r="AH121" s="90"/>
      <c r="AI121" s="90"/>
      <c r="AJ121" s="91"/>
      <c r="AM121" s="180"/>
      <c r="AN121" s="181"/>
      <c r="AO121" s="181"/>
      <c r="AU121" s="191" t="s">
        <v>77</v>
      </c>
      <c r="AV121" s="173">
        <f>IF(AW119=10000000000,10000000000,IF('SOLAI T2D SPA'!$C$5=AU121,A121,10000000000))</f>
        <v>10000000000</v>
      </c>
      <c r="AW121" s="175"/>
      <c r="AX121" s="71">
        <f>IF(AW119=10000000000,10000000000,IF('SOLAI T2D SPA'!$C$7=C121,C121,10000000000))</f>
        <v>10000000000</v>
      </c>
      <c r="AY121" s="6">
        <f t="shared" ref="AY121" si="350">AV121+AW119+AX121</f>
        <v>30000000000</v>
      </c>
      <c r="AZ121" s="4">
        <f t="shared" si="269"/>
        <v>10000000000</v>
      </c>
      <c r="BB121" s="169">
        <f>IF($AZ$121=10000000000,10000000000,IF('SOLAI T2D SPA'!$C$20&lt;=G121,G121,10000000000))</f>
        <v>10000000000</v>
      </c>
      <c r="BC121" s="170"/>
      <c r="BD121" s="169">
        <f>IF($AZ$121=10000000000,10000000000,IF('SOLAI T2D SPA'!$C$20&lt;=I121,I121,10000000000))</f>
        <v>10000000000</v>
      </c>
      <c r="BE121" s="170"/>
      <c r="BF121" s="169">
        <f>IF($AZ$121=10000000000,10000000000,IF('SOLAI T2D SPA'!$C$20&lt;=K121,K121,10000000000))</f>
        <v>10000000000</v>
      </c>
      <c r="BG121" s="170"/>
      <c r="BH121" s="169">
        <f>IF($AZ$121=10000000000,10000000000,IF('SOLAI T2D SPA'!$C$20&lt;=M121,M121,10000000000))</f>
        <v>10000000000</v>
      </c>
      <c r="BI121" s="170"/>
      <c r="BJ121" s="169">
        <f>IF($AZ$121=10000000000,10000000000,IF('SOLAI T2D SPA'!$C$20&lt;=O121,O121,10000000000))</f>
        <v>10000000000</v>
      </c>
      <c r="BK121" s="170"/>
      <c r="BL121" s="169">
        <f>IF($AZ$121=10000000000,10000000000,IF('SOLAI T2D SPA'!$C$20&lt;=Q121,Q121,10000000000))</f>
        <v>10000000000</v>
      </c>
      <c r="BM121" s="170"/>
      <c r="BN121" s="169">
        <f>IF($AZ$121=10000000000,10000000000,IF('SOLAI T2D SPA'!$C$20&lt;=S121,S121,10000000000))</f>
        <v>10000000000</v>
      </c>
      <c r="BO121" s="170"/>
      <c r="BP121" s="169">
        <f>IF($AZ$121=10000000000,10000000000,IF('SOLAI T2D SPA'!$C$20&lt;=U121,U121,10000000000))</f>
        <v>10000000000</v>
      </c>
      <c r="BQ121" s="170"/>
      <c r="BR121" s="169">
        <f>IF($AZ$121=10000000000,10000000000,IF('SOLAI T2D SPA'!$C$20&lt;=W121,W121,10000000000))</f>
        <v>10000000000</v>
      </c>
      <c r="BS121" s="170"/>
      <c r="BV121" s="169">
        <v>4923.3333333333339</v>
      </c>
      <c r="BW121" s="170"/>
      <c r="CF121" s="162" t="str">
        <f>IF(AND(CF159=$DJ$159,CF159&lt;800000000),CF124,"")</f>
        <v/>
      </c>
      <c r="CG121" s="163"/>
      <c r="CH121" s="162" t="str">
        <f t="shared" ref="CH121" si="351">IF(AND(CH159=$DJ$159,CH159&lt;800000000),CH124,"")</f>
        <v/>
      </c>
      <c r="CI121" s="163"/>
      <c r="CJ121" s="162" t="str">
        <f t="shared" ref="CJ121" si="352">IF(AND(CJ159=$DJ$159,CJ159&lt;800000000),CJ124,"")</f>
        <v/>
      </c>
      <c r="CK121" s="163"/>
      <c r="CL121" s="162" t="str">
        <f t="shared" ref="CL121" si="353">IF(AND(CL159=$DJ$159,CL159&lt;800000000),CL124,"")</f>
        <v/>
      </c>
      <c r="CM121" s="163"/>
      <c r="CN121" s="162" t="str">
        <f t="shared" ref="CN121" si="354">IF(AND(CN159=$DJ$159,CN159&lt;800000000),CN124,"")</f>
        <v/>
      </c>
      <c r="CO121" s="163"/>
      <c r="CP121" s="162" t="str">
        <f t="shared" ref="CP121" si="355">IF(AND(CP159=$DJ$159,CP159&lt;800000000),CP124,"")</f>
        <v/>
      </c>
      <c r="CQ121" s="163"/>
      <c r="CR121" s="162" t="str">
        <f t="shared" ref="CR121" si="356">IF(AND(CR159=$DJ$159,CR159&lt;800000000),CR124,"")</f>
        <v/>
      </c>
      <c r="CS121" s="163"/>
      <c r="CT121" s="162" t="str">
        <f t="shared" ref="CT121" si="357">IF(AND(CT159=$DJ$159,CT159&lt;800000000),CT124,"")</f>
        <v/>
      </c>
      <c r="CU121" s="163"/>
      <c r="CV121" s="162" t="str">
        <f t="shared" ref="CV121" si="358">IF(AND(CV159=$DJ$159,CV159&lt;800000000),CV124,"")</f>
        <v/>
      </c>
      <c r="CW121" s="163"/>
      <c r="CX121" s="162" t="str">
        <f t="shared" ref="CX121" si="359">IF(AND(CX159=$DJ$159,CX159&lt;800000000),CX124,"")</f>
        <v/>
      </c>
      <c r="CY121" s="163"/>
      <c r="CZ121" s="162" t="str">
        <f t="shared" ref="CZ121" si="360">IF(AND(CZ159=$DJ$159,CZ159&lt;800000000),CZ124,"")</f>
        <v/>
      </c>
      <c r="DA121" s="163"/>
      <c r="DB121" s="162" t="str">
        <f t="shared" ref="DB121" si="361">IF(AND(DB159=$DJ$159,DB159&lt;800000000),DB124,"")</f>
        <v/>
      </c>
      <c r="DC121" s="163"/>
      <c r="DD121" s="162" t="str">
        <f t="shared" ref="DD121" si="362">IF(AND(DD159=$DJ$159,DD159&lt;800000000),DD124,"")</f>
        <v/>
      </c>
      <c r="DE121" s="163"/>
      <c r="DF121" s="162" t="str">
        <f t="shared" ref="DF121" si="363">IF(AND(DF159=$DJ$159,DF159&lt;800000000),DF124,"")</f>
        <v/>
      </c>
      <c r="DG121" s="163"/>
      <c r="DH121" s="162" t="str">
        <f t="shared" ref="DH121" si="364">IF(AND(DH159=$DJ$159,DH159&lt;800000000),DH124,"")</f>
        <v/>
      </c>
      <c r="DI121" s="163"/>
      <c r="DJ121" s="164" t="str">
        <f>CF121&amp;CH121&amp;CJ121&amp;CL121&amp;CN121&amp;CP121&amp;CR121&amp;CT121&amp;CV121&amp;CX121&amp;CZ121&amp;DB121&amp;DD121&amp;DF121&amp;DH121</f>
        <v/>
      </c>
      <c r="DK121" s="165"/>
    </row>
    <row r="122" spans="1:115" ht="15" customHeight="1" x14ac:dyDescent="0.55000000000000004">
      <c r="A122" s="174"/>
      <c r="B122" s="174"/>
      <c r="C122" s="71">
        <v>5</v>
      </c>
      <c r="D122" s="6">
        <f t="shared" ref="D122" si="365">A121+B119+C122</f>
        <v>40</v>
      </c>
      <c r="E122" s="4">
        <f t="shared" ref="E122" si="366">(A121+C122)/100*2500+B119/100*0.4*2500/1.2</f>
        <v>500</v>
      </c>
      <c r="F122" s="4"/>
      <c r="G122" s="169">
        <v>3153.3666666666668</v>
      </c>
      <c r="H122" s="170"/>
      <c r="I122" s="169">
        <v>3470.2583333333337</v>
      </c>
      <c r="J122" s="170"/>
      <c r="K122" s="169">
        <v>4488.2250000000004</v>
      </c>
      <c r="L122" s="170"/>
      <c r="M122" s="169">
        <v>5742.8166666666675</v>
      </c>
      <c r="N122" s="170"/>
      <c r="O122" s="169">
        <v>7469.2666666666673</v>
      </c>
      <c r="P122" s="170"/>
      <c r="Q122" s="169">
        <v>9852.6666666666679</v>
      </c>
      <c r="R122" s="170"/>
      <c r="S122" s="169">
        <v>12596.708333333336</v>
      </c>
      <c r="T122" s="170"/>
      <c r="U122" s="169">
        <v>15678.383333333335</v>
      </c>
      <c r="V122" s="170"/>
      <c r="W122" s="169">
        <v>19071.474999999999</v>
      </c>
      <c r="X122" s="170"/>
      <c r="Y122" s="169">
        <v>5014.166666666667</v>
      </c>
      <c r="Z122" s="170"/>
      <c r="AA122" s="94"/>
      <c r="AB122" s="95"/>
      <c r="AC122" s="95"/>
      <c r="AD122" s="95"/>
      <c r="AE122" s="95"/>
      <c r="AF122" s="95"/>
      <c r="AG122" s="95"/>
      <c r="AH122" s="95"/>
      <c r="AI122" s="95"/>
      <c r="AJ122" s="96"/>
      <c r="AM122" s="180"/>
      <c r="AN122" s="181"/>
      <c r="AO122" s="181"/>
      <c r="AU122" s="192"/>
      <c r="AV122" s="174"/>
      <c r="AW122" s="174"/>
      <c r="AX122" s="71">
        <f>IF(AW119=10000000000,10000000000,IF('SOLAI T2D SPA'!$C$7=C122,C122,10000000000))</f>
        <v>10000000000</v>
      </c>
      <c r="AY122" s="6">
        <f t="shared" ref="AY122" si="367">AV121+AW119+AX122</f>
        <v>30000000000</v>
      </c>
      <c r="AZ122" s="4">
        <f t="shared" si="269"/>
        <v>10000000000</v>
      </c>
      <c r="BB122" s="169">
        <f>IF($AZ$122=10000000000,10000000000,IF('SOLAI T2D SPA'!$C$20&lt;=G122,G122,10000000000))</f>
        <v>10000000000</v>
      </c>
      <c r="BC122" s="170"/>
      <c r="BD122" s="169">
        <f>IF($AZ$122=10000000000,10000000000,IF('SOLAI T2D SPA'!$C$20&lt;=I122,I122,10000000000))</f>
        <v>10000000000</v>
      </c>
      <c r="BE122" s="170"/>
      <c r="BF122" s="169">
        <f>IF($AZ$122=10000000000,10000000000,IF('SOLAI T2D SPA'!$C$20&lt;=K122,K122,10000000000))</f>
        <v>10000000000</v>
      </c>
      <c r="BG122" s="170"/>
      <c r="BH122" s="169">
        <f>IF($AZ$122=10000000000,10000000000,IF('SOLAI T2D SPA'!$C$20&lt;=M122,M122,10000000000))</f>
        <v>10000000000</v>
      </c>
      <c r="BI122" s="170"/>
      <c r="BJ122" s="169">
        <f>IF($AZ$122=10000000000,10000000000,IF('SOLAI T2D SPA'!$C$20&lt;=O122,O122,10000000000))</f>
        <v>10000000000</v>
      </c>
      <c r="BK122" s="170"/>
      <c r="BL122" s="169">
        <f>IF($AZ$122=10000000000,10000000000,IF('SOLAI T2D SPA'!$C$20&lt;=Q122,Q122,10000000000))</f>
        <v>10000000000</v>
      </c>
      <c r="BM122" s="170"/>
      <c r="BN122" s="169">
        <f>IF($AZ$122=10000000000,10000000000,IF('SOLAI T2D SPA'!$C$20&lt;=S122,S122,10000000000))</f>
        <v>10000000000</v>
      </c>
      <c r="BO122" s="170"/>
      <c r="BP122" s="169">
        <f>IF($AZ$122=10000000000,10000000000,IF('SOLAI T2D SPA'!$C$20&lt;=U122,U122,10000000000))</f>
        <v>10000000000</v>
      </c>
      <c r="BQ122" s="170"/>
      <c r="BR122" s="169">
        <f>IF($AZ$122=10000000000,10000000000,IF('SOLAI T2D SPA'!$C$20&lt;=W122,W122,10000000000))</f>
        <v>10000000000</v>
      </c>
      <c r="BS122" s="170"/>
      <c r="BV122" s="169">
        <v>5014.166666666667</v>
      </c>
      <c r="BW122" s="170"/>
      <c r="CF122" s="106"/>
      <c r="CG122" s="106"/>
    </row>
    <row r="123" spans="1:115" ht="15" customHeight="1" x14ac:dyDescent="0.55000000000000004">
      <c r="AF123" s="2"/>
      <c r="AG123" s="2"/>
      <c r="AH123" s="2"/>
      <c r="AI123" s="2"/>
      <c r="AJ123" s="2"/>
      <c r="AV123" s="99">
        <f>MIN(AV91:AV122)</f>
        <v>10000000000</v>
      </c>
      <c r="AW123" s="99">
        <f t="shared" ref="AW123:AZ123" si="368">MIN(AW91:AW122)</f>
        <v>10000000000</v>
      </c>
      <c r="AX123" s="99">
        <f t="shared" si="368"/>
        <v>10000000000</v>
      </c>
      <c r="AY123" s="99">
        <f t="shared" si="368"/>
        <v>30000000000</v>
      </c>
      <c r="AZ123" s="99">
        <f t="shared" si="368"/>
        <v>10000000000</v>
      </c>
      <c r="BB123" s="166">
        <f>MIN(BB91:BC122)</f>
        <v>10000000000</v>
      </c>
      <c r="BC123" s="167"/>
      <c r="BD123" s="166">
        <f t="shared" ref="BD123" si="369">MIN(BD91:BE122)</f>
        <v>10000000000</v>
      </c>
      <c r="BE123" s="167"/>
      <c r="BF123" s="166">
        <f t="shared" ref="BF123" si="370">MIN(BF91:BG122)</f>
        <v>10000000000</v>
      </c>
      <c r="BG123" s="167"/>
      <c r="BH123" s="166">
        <f t="shared" ref="BH123" si="371">MIN(BH91:BI122)</f>
        <v>10000000000</v>
      </c>
      <c r="BI123" s="167"/>
      <c r="BJ123" s="166">
        <f t="shared" ref="BJ123" si="372">MIN(BJ91:BK122)</f>
        <v>10000000000</v>
      </c>
      <c r="BK123" s="167"/>
      <c r="BL123" s="166">
        <f t="shared" ref="BL123" si="373">MIN(BL91:BM122)</f>
        <v>10000000000</v>
      </c>
      <c r="BM123" s="167"/>
      <c r="BN123" s="166">
        <f t="shared" ref="BN123" si="374">MIN(BN91:BO122)</f>
        <v>10000000000</v>
      </c>
      <c r="BO123" s="167"/>
      <c r="BP123" s="166">
        <f t="shared" ref="BP123" si="375">MIN(BP91:BQ122)</f>
        <v>10000000000</v>
      </c>
      <c r="BQ123" s="167"/>
      <c r="BR123" s="166">
        <f t="shared" ref="BR123" si="376">MIN(BR91:BS122)</f>
        <v>10000000000</v>
      </c>
      <c r="BS123" s="167"/>
      <c r="BT123" s="100">
        <f>MIN(BB123:BS123)</f>
        <v>10000000000</v>
      </c>
      <c r="BU123" s="102">
        <f>IF(AND(AR90=1,BT123=10000000000),1,0)</f>
        <v>0</v>
      </c>
    </row>
    <row r="124" spans="1:115" ht="15" customHeight="1" x14ac:dyDescent="0.55000000000000004">
      <c r="A124" s="187" t="s">
        <v>108</v>
      </c>
      <c r="B124" s="188"/>
      <c r="C124" s="188"/>
      <c r="D124" s="188"/>
      <c r="E124" s="188"/>
      <c r="F124" s="189"/>
      <c r="G124" s="169" t="s">
        <v>125</v>
      </c>
      <c r="H124" s="170"/>
      <c r="I124" s="169" t="s">
        <v>126</v>
      </c>
      <c r="J124" s="170"/>
      <c r="K124" s="169" t="s">
        <v>127</v>
      </c>
      <c r="L124" s="170"/>
      <c r="M124" s="169" t="s">
        <v>128</v>
      </c>
      <c r="N124" s="170"/>
      <c r="O124" s="169" t="s">
        <v>129</v>
      </c>
      <c r="P124" s="170"/>
      <c r="Q124" s="169" t="s">
        <v>130</v>
      </c>
      <c r="R124" s="170"/>
      <c r="S124" s="169" t="s">
        <v>131</v>
      </c>
      <c r="T124" s="170"/>
      <c r="U124" s="169" t="s">
        <v>132</v>
      </c>
      <c r="V124" s="170"/>
      <c r="W124" s="169" t="s">
        <v>133</v>
      </c>
      <c r="X124" s="170"/>
      <c r="Y124" s="169" t="s">
        <v>134</v>
      </c>
      <c r="Z124" s="170"/>
      <c r="AA124" s="169" t="s">
        <v>135</v>
      </c>
      <c r="AB124" s="170"/>
      <c r="AC124" s="169" t="s">
        <v>136</v>
      </c>
      <c r="AD124" s="170"/>
      <c r="AE124" s="169" t="s">
        <v>137</v>
      </c>
      <c r="AF124" s="170"/>
      <c r="AG124" s="169" t="s">
        <v>138</v>
      </c>
      <c r="AH124" s="170"/>
      <c r="AI124" s="169" t="s">
        <v>139</v>
      </c>
      <c r="AJ124" s="170"/>
      <c r="BZ124" s="104" t="s">
        <v>108</v>
      </c>
      <c r="CA124" s="105"/>
      <c r="CB124" s="105"/>
      <c r="CC124" s="105"/>
      <c r="CD124" s="105"/>
      <c r="CF124" s="169" t="s">
        <v>125</v>
      </c>
      <c r="CG124" s="170"/>
      <c r="CH124" s="169" t="s">
        <v>126</v>
      </c>
      <c r="CI124" s="170"/>
      <c r="CJ124" s="169" t="s">
        <v>127</v>
      </c>
      <c r="CK124" s="170"/>
      <c r="CL124" s="169" t="s">
        <v>128</v>
      </c>
      <c r="CM124" s="170"/>
      <c r="CN124" s="169" t="s">
        <v>129</v>
      </c>
      <c r="CO124" s="170"/>
      <c r="CP124" s="169" t="s">
        <v>130</v>
      </c>
      <c r="CQ124" s="170"/>
      <c r="CR124" s="169" t="s">
        <v>131</v>
      </c>
      <c r="CS124" s="170"/>
      <c r="CT124" s="169" t="s">
        <v>132</v>
      </c>
      <c r="CU124" s="170"/>
      <c r="CV124" s="169" t="s">
        <v>133</v>
      </c>
      <c r="CW124" s="170"/>
      <c r="CX124" s="169" t="s">
        <v>134</v>
      </c>
      <c r="CY124" s="170"/>
      <c r="CZ124" s="169" t="s">
        <v>135</v>
      </c>
      <c r="DA124" s="170"/>
      <c r="DB124" s="169" t="s">
        <v>136</v>
      </c>
      <c r="DC124" s="170"/>
      <c r="DD124" s="169" t="s">
        <v>137</v>
      </c>
      <c r="DE124" s="170"/>
      <c r="DF124" s="169" t="s">
        <v>138</v>
      </c>
      <c r="DG124" s="170"/>
      <c r="DH124" s="169" t="s">
        <v>139</v>
      </c>
      <c r="DI124" s="170"/>
    </row>
    <row r="125" spans="1:115" ht="15" customHeight="1" x14ac:dyDescent="0.55000000000000004">
      <c r="A125" s="70" t="s">
        <v>30</v>
      </c>
      <c r="B125" s="70" t="s">
        <v>31</v>
      </c>
      <c r="C125" s="70" t="s">
        <v>0</v>
      </c>
      <c r="D125" s="66" t="s">
        <v>1</v>
      </c>
      <c r="E125" s="66" t="s">
        <v>4</v>
      </c>
      <c r="F125" s="66" t="s">
        <v>5</v>
      </c>
      <c r="G125" s="156" t="s">
        <v>18</v>
      </c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8"/>
      <c r="BZ125" s="82" t="s">
        <v>30</v>
      </c>
      <c r="CA125" s="82" t="s">
        <v>31</v>
      </c>
      <c r="CB125" s="82" t="s">
        <v>0</v>
      </c>
      <c r="CC125" s="88" t="s">
        <v>1</v>
      </c>
      <c r="CD125" s="88" t="s">
        <v>4</v>
      </c>
      <c r="CF125" s="156" t="s">
        <v>18</v>
      </c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  <c r="DG125" s="157"/>
      <c r="DH125" s="157"/>
      <c r="DI125" s="158"/>
    </row>
    <row r="126" spans="1:115" ht="15" customHeight="1" x14ac:dyDescent="0.55000000000000004">
      <c r="A126" s="70" t="s">
        <v>2</v>
      </c>
      <c r="B126" s="70" t="s">
        <v>2</v>
      </c>
      <c r="C126" s="70" t="s">
        <v>2</v>
      </c>
      <c r="D126" s="66" t="s">
        <v>2</v>
      </c>
      <c r="E126" s="66" t="s">
        <v>17</v>
      </c>
      <c r="F126" s="66" t="s">
        <v>6</v>
      </c>
      <c r="G126" s="171" t="s">
        <v>16</v>
      </c>
      <c r="H126" s="172"/>
      <c r="I126" s="171" t="s">
        <v>16</v>
      </c>
      <c r="J126" s="172"/>
      <c r="K126" s="171" t="s">
        <v>16</v>
      </c>
      <c r="L126" s="172"/>
      <c r="M126" s="171" t="s">
        <v>16</v>
      </c>
      <c r="N126" s="172"/>
      <c r="O126" s="171" t="s">
        <v>16</v>
      </c>
      <c r="P126" s="172" t="s">
        <v>16</v>
      </c>
      <c r="Q126" s="171" t="s">
        <v>16</v>
      </c>
      <c r="R126" s="172" t="s">
        <v>16</v>
      </c>
      <c r="S126" s="171" t="s">
        <v>16</v>
      </c>
      <c r="T126" s="172" t="s">
        <v>16</v>
      </c>
      <c r="U126" s="171" t="s">
        <v>16</v>
      </c>
      <c r="V126" s="172" t="s">
        <v>16</v>
      </c>
      <c r="W126" s="171" t="s">
        <v>16</v>
      </c>
      <c r="X126" s="172" t="s">
        <v>16</v>
      </c>
      <c r="Y126" s="171" t="s">
        <v>16</v>
      </c>
      <c r="Z126" s="172" t="s">
        <v>16</v>
      </c>
      <c r="AA126" s="171" t="s">
        <v>16</v>
      </c>
      <c r="AB126" s="172" t="s">
        <v>16</v>
      </c>
      <c r="AC126" s="171" t="s">
        <v>16</v>
      </c>
      <c r="AD126" s="172" t="s">
        <v>16</v>
      </c>
      <c r="AE126" s="171" t="s">
        <v>16</v>
      </c>
      <c r="AF126" s="172" t="s">
        <v>16</v>
      </c>
      <c r="AG126" s="171" t="s">
        <v>16</v>
      </c>
      <c r="AH126" s="172" t="s">
        <v>16</v>
      </c>
      <c r="AI126" s="171" t="s">
        <v>16</v>
      </c>
      <c r="AJ126" s="172" t="s">
        <v>16</v>
      </c>
      <c r="BZ126" s="82" t="s">
        <v>2</v>
      </c>
      <c r="CA126" s="82" t="s">
        <v>2</v>
      </c>
      <c r="CB126" s="82" t="s">
        <v>2</v>
      </c>
      <c r="CC126" s="88" t="s">
        <v>2</v>
      </c>
      <c r="CD126" s="88" t="s">
        <v>17</v>
      </c>
      <c r="CF126" s="171" t="s">
        <v>16</v>
      </c>
      <c r="CG126" s="172"/>
      <c r="CH126" s="171" t="s">
        <v>16</v>
      </c>
      <c r="CI126" s="172"/>
      <c r="CJ126" s="171" t="s">
        <v>16</v>
      </c>
      <c r="CK126" s="172"/>
      <c r="CL126" s="171" t="s">
        <v>16</v>
      </c>
      <c r="CM126" s="172"/>
      <c r="CN126" s="171" t="s">
        <v>16</v>
      </c>
      <c r="CO126" s="172" t="s">
        <v>16</v>
      </c>
      <c r="CP126" s="171" t="s">
        <v>16</v>
      </c>
      <c r="CQ126" s="172" t="s">
        <v>16</v>
      </c>
      <c r="CR126" s="171" t="s">
        <v>16</v>
      </c>
      <c r="CS126" s="172" t="s">
        <v>16</v>
      </c>
      <c r="CT126" s="171" t="s">
        <v>16</v>
      </c>
      <c r="CU126" s="172" t="s">
        <v>16</v>
      </c>
      <c r="CV126" s="171" t="s">
        <v>16</v>
      </c>
      <c r="CW126" s="172" t="s">
        <v>16</v>
      </c>
      <c r="CX126" s="171" t="s">
        <v>16</v>
      </c>
      <c r="CY126" s="172" t="s">
        <v>16</v>
      </c>
      <c r="CZ126" s="171" t="s">
        <v>16</v>
      </c>
      <c r="DA126" s="172" t="s">
        <v>16</v>
      </c>
      <c r="DB126" s="171" t="s">
        <v>16</v>
      </c>
      <c r="DC126" s="172" t="s">
        <v>16</v>
      </c>
      <c r="DD126" s="171" t="s">
        <v>16</v>
      </c>
      <c r="DE126" s="172" t="s">
        <v>16</v>
      </c>
      <c r="DF126" s="171" t="s">
        <v>16</v>
      </c>
      <c r="DG126" s="172" t="s">
        <v>16</v>
      </c>
      <c r="DH126" s="171" t="s">
        <v>16</v>
      </c>
      <c r="DI126" s="172" t="s">
        <v>16</v>
      </c>
    </row>
    <row r="127" spans="1:115" ht="15" customHeight="1" x14ac:dyDescent="0.55000000000000004">
      <c r="A127" s="173">
        <v>4</v>
      </c>
      <c r="B127" s="173">
        <v>12</v>
      </c>
      <c r="C127" s="71">
        <v>4</v>
      </c>
      <c r="D127" s="6">
        <f>A127+B127+C127</f>
        <v>20</v>
      </c>
      <c r="E127" s="4">
        <f>(A127+C127)/100*2500+B127/100*0.4*2500/1.2</f>
        <v>300</v>
      </c>
      <c r="F127" s="4"/>
      <c r="G127" s="169">
        <v>877.875</v>
      </c>
      <c r="H127" s="170"/>
      <c r="I127" s="169">
        <v>1364.8083333333334</v>
      </c>
      <c r="J127" s="170"/>
      <c r="K127" s="169">
        <v>1952.5</v>
      </c>
      <c r="L127" s="170"/>
      <c r="M127" s="169">
        <v>2216.5333333333333</v>
      </c>
      <c r="N127" s="170"/>
      <c r="O127" s="169">
        <v>2687.6166666666668</v>
      </c>
      <c r="P127" s="170"/>
      <c r="Q127" s="169">
        <v>3256.166666666667</v>
      </c>
      <c r="R127" s="170"/>
      <c r="S127" s="169">
        <v>3815.8416666666667</v>
      </c>
      <c r="T127" s="170"/>
      <c r="U127" s="169">
        <v>4466.5833333333339</v>
      </c>
      <c r="V127" s="170"/>
      <c r="W127" s="169">
        <v>5106.7833333333338</v>
      </c>
      <c r="X127" s="170"/>
      <c r="Y127" s="169">
        <v>5830.0749999999998</v>
      </c>
      <c r="Z127" s="170"/>
      <c r="AA127" s="169">
        <v>6537.875</v>
      </c>
      <c r="AB127" s="170"/>
      <c r="AC127" s="169">
        <v>7321.3666666666677</v>
      </c>
      <c r="AD127" s="170"/>
      <c r="AE127" s="169">
        <v>8085.3583333333336</v>
      </c>
      <c r="AF127" s="170"/>
      <c r="AG127" s="169">
        <v>8913.3333333333339</v>
      </c>
      <c r="AH127" s="170"/>
      <c r="AI127" s="169">
        <v>9719.1666666666679</v>
      </c>
      <c r="AJ127" s="170"/>
      <c r="BZ127" s="173">
        <f>AV91</f>
        <v>10000000000</v>
      </c>
      <c r="CA127" s="173">
        <f>AW91</f>
        <v>10000000000</v>
      </c>
      <c r="CB127" s="81">
        <f>AX91</f>
        <v>10000000000</v>
      </c>
      <c r="CC127" s="6">
        <f>BZ127+CA127+CB127</f>
        <v>30000000000</v>
      </c>
      <c r="CD127" s="4">
        <f>(BZ127+CB127)/100*2500+CA127/100*0.4*2500/1.2</f>
        <v>583333333333.33337</v>
      </c>
      <c r="CF127" s="169">
        <f>IF($AZ$91=10000000000,10000000000,IF('SOLAI T2D SPA'!$C$25&lt;=G127,G127,10000000000))</f>
        <v>10000000000</v>
      </c>
      <c r="CG127" s="170"/>
      <c r="CH127" s="169">
        <f>IF($AZ$91=10000000000,10000000000,IF('SOLAI T2D SPA'!$C$25&lt;=I127,I127,10000000000))</f>
        <v>10000000000</v>
      </c>
      <c r="CI127" s="170"/>
      <c r="CJ127" s="169">
        <f>IF($AZ$91=10000000000,10000000000,IF('SOLAI T2D SPA'!$C$25&lt;=K127,K127,10000000000))</f>
        <v>10000000000</v>
      </c>
      <c r="CK127" s="170"/>
      <c r="CL127" s="169">
        <f>IF($AZ$91=10000000000,10000000000,IF('SOLAI T2D SPA'!$C$25&lt;=M127,M127,10000000000))</f>
        <v>10000000000</v>
      </c>
      <c r="CM127" s="170"/>
      <c r="CN127" s="169">
        <f>IF($AZ$91=10000000000,10000000000,IF('SOLAI T2D SPA'!$C$25&lt;=O127,O127,10000000000))</f>
        <v>10000000000</v>
      </c>
      <c r="CO127" s="170"/>
      <c r="CP127" s="169">
        <f>IF($AZ$91=10000000000,10000000000,IF('SOLAI T2D SPA'!$C$25&lt;=Q127,Q127,10000000000))</f>
        <v>10000000000</v>
      </c>
      <c r="CQ127" s="170"/>
      <c r="CR127" s="169">
        <f>IF($AZ$91=10000000000,10000000000,IF('SOLAI T2D SPA'!$C$25&lt;=S127,S127,10000000000))</f>
        <v>10000000000</v>
      </c>
      <c r="CS127" s="170"/>
      <c r="CT127" s="169">
        <f>IF($AZ$91=10000000000,10000000000,IF('SOLAI T2D SPA'!$C$25&lt;=U127,U127,10000000000))</f>
        <v>10000000000</v>
      </c>
      <c r="CU127" s="170"/>
      <c r="CV127" s="169">
        <f>IF($AZ$91=10000000000,10000000000,IF('SOLAI T2D SPA'!$C$25&lt;=W127,W127,10000000000))</f>
        <v>10000000000</v>
      </c>
      <c r="CW127" s="170"/>
      <c r="CX127" s="169">
        <f>IF($AZ$91=10000000000,10000000000,IF('SOLAI T2D SPA'!$C$25&lt;=Y127,Y127,10000000000))</f>
        <v>10000000000</v>
      </c>
      <c r="CY127" s="170"/>
      <c r="CZ127" s="169">
        <f>IF($AZ$91=10000000000,10000000000,IF('SOLAI T2D SPA'!$C$25&lt;=AA127,AA127,10000000000))</f>
        <v>10000000000</v>
      </c>
      <c r="DA127" s="170"/>
      <c r="DB127" s="169">
        <f>IF($AZ$91=10000000000,10000000000,IF('SOLAI T2D SPA'!$C$25&lt;=AC127,AC127,10000000000))</f>
        <v>10000000000</v>
      </c>
      <c r="DC127" s="170"/>
      <c r="DD127" s="169">
        <f>IF($AZ$91=10000000000,10000000000,IF('SOLAI T2D SPA'!$C$25&lt;=AE127,AE127,10000000000))</f>
        <v>10000000000</v>
      </c>
      <c r="DE127" s="170"/>
      <c r="DF127" s="169">
        <f>IF($AZ$91=10000000000,10000000000,IF('SOLAI T2D SPA'!$C$25&lt;=AG127,AG127,10000000000))</f>
        <v>10000000000</v>
      </c>
      <c r="DG127" s="170"/>
      <c r="DH127" s="169">
        <f>IF($AZ$91=10000000000,10000000000,IF('SOLAI T2D SPA'!$C$25&lt;=AI127,AI127,10000000000))</f>
        <v>10000000000</v>
      </c>
      <c r="DI127" s="170"/>
    </row>
    <row r="128" spans="1:115" ht="15" customHeight="1" x14ac:dyDescent="0.55000000000000004">
      <c r="A128" s="174"/>
      <c r="B128" s="175"/>
      <c r="C128" s="71">
        <v>5</v>
      </c>
      <c r="D128" s="6">
        <f>A127+B127+C128</f>
        <v>21</v>
      </c>
      <c r="E128" s="4">
        <f>(A127+C128)/100*2500+B127/100*0.4*2500/1.2</f>
        <v>325</v>
      </c>
      <c r="F128" s="4"/>
      <c r="G128" s="169">
        <v>927</v>
      </c>
      <c r="H128" s="170"/>
      <c r="I128" s="169">
        <v>1441.5916666666669</v>
      </c>
      <c r="J128" s="170"/>
      <c r="K128" s="169">
        <v>2063.0833333333335</v>
      </c>
      <c r="L128" s="170"/>
      <c r="M128" s="169">
        <v>2342.416666666667</v>
      </c>
      <c r="N128" s="170"/>
      <c r="O128" s="169">
        <v>2841.416666666667</v>
      </c>
      <c r="P128" s="170"/>
      <c r="Q128" s="169">
        <v>3443.35</v>
      </c>
      <c r="R128" s="170"/>
      <c r="S128" s="169">
        <v>4036.9333333333338</v>
      </c>
      <c r="T128" s="170"/>
      <c r="U128" s="169">
        <v>4728.5166666666664</v>
      </c>
      <c r="V128" s="170"/>
      <c r="W128" s="169">
        <v>5407.5333333333338</v>
      </c>
      <c r="X128" s="170"/>
      <c r="Y128" s="169">
        <v>6176.3249999999998</v>
      </c>
      <c r="Z128" s="170"/>
      <c r="AA128" s="169">
        <v>6930.9083333333338</v>
      </c>
      <c r="AB128" s="170"/>
      <c r="AC128" s="169">
        <v>7767.0416666666679</v>
      </c>
      <c r="AD128" s="170"/>
      <c r="AE128" s="169">
        <v>8581.9500000000007</v>
      </c>
      <c r="AF128" s="170"/>
      <c r="AG128" s="169">
        <v>9470.25</v>
      </c>
      <c r="AH128" s="170"/>
      <c r="AI128" s="169">
        <v>10334.166666666668</v>
      </c>
      <c r="AJ128" s="170"/>
      <c r="BZ128" s="174"/>
      <c r="CA128" s="175"/>
      <c r="CB128" s="81">
        <f t="shared" ref="CB128:CB158" si="377">AX92</f>
        <v>10000000000</v>
      </c>
      <c r="CC128" s="6">
        <f>BZ127+CA127+CB128</f>
        <v>30000000000</v>
      </c>
      <c r="CD128" s="4">
        <f>(BZ127+CB128)/100*2500+CA127/100*0.4*2500/1.2</f>
        <v>583333333333.33337</v>
      </c>
      <c r="CF128" s="169">
        <f>IF($AZ$92=10000000000,10000000000,IF('SOLAI T2D SPA'!$C$25&lt;=G128,G128,10000000000))</f>
        <v>10000000000</v>
      </c>
      <c r="CG128" s="170"/>
      <c r="CH128" s="169">
        <f>IF($AZ$92=10000000000,10000000000,IF('SOLAI T2D SPA'!$C$25&lt;=I128,I128,10000000000))</f>
        <v>10000000000</v>
      </c>
      <c r="CI128" s="170"/>
      <c r="CJ128" s="169">
        <f>IF($AZ$92=10000000000,10000000000,IF('SOLAI T2D SPA'!$C$25&lt;=K128,K128,10000000000))</f>
        <v>10000000000</v>
      </c>
      <c r="CK128" s="170"/>
      <c r="CL128" s="169">
        <f>IF($AZ$92=10000000000,10000000000,IF('SOLAI T2D SPA'!$C$25&lt;=M128,M128,10000000000))</f>
        <v>10000000000</v>
      </c>
      <c r="CM128" s="170"/>
      <c r="CN128" s="169">
        <f>IF($AZ$92=10000000000,10000000000,IF('SOLAI T2D SPA'!$C$25&lt;=O128,O128,10000000000))</f>
        <v>10000000000</v>
      </c>
      <c r="CO128" s="170"/>
      <c r="CP128" s="169">
        <f>IF($AZ$92=10000000000,10000000000,IF('SOLAI T2D SPA'!$C$25&lt;=Q128,Q128,10000000000))</f>
        <v>10000000000</v>
      </c>
      <c r="CQ128" s="170"/>
      <c r="CR128" s="169">
        <f>IF($AZ$92=10000000000,10000000000,IF('SOLAI T2D SPA'!$C$25&lt;=S128,S128,10000000000))</f>
        <v>10000000000</v>
      </c>
      <c r="CS128" s="170"/>
      <c r="CT128" s="169">
        <f>IF($AZ$92=10000000000,10000000000,IF('SOLAI T2D SPA'!$C$25&lt;=U128,U128,10000000000))</f>
        <v>10000000000</v>
      </c>
      <c r="CU128" s="170"/>
      <c r="CV128" s="169">
        <f>IF($AZ$92=10000000000,10000000000,IF('SOLAI T2D SPA'!$C$25&lt;=W128,W128,10000000000))</f>
        <v>10000000000</v>
      </c>
      <c r="CW128" s="170"/>
      <c r="CX128" s="169">
        <f>IF($AZ$92=10000000000,10000000000,IF('SOLAI T2D SPA'!$C$25&lt;=Y128,Y128,10000000000))</f>
        <v>10000000000</v>
      </c>
      <c r="CY128" s="170"/>
      <c r="CZ128" s="169">
        <f>IF($AZ$92=10000000000,10000000000,IF('SOLAI T2D SPA'!$C$25&lt;=AA128,AA128,10000000000))</f>
        <v>10000000000</v>
      </c>
      <c r="DA128" s="170"/>
      <c r="DB128" s="169">
        <f>IF($AZ$92=10000000000,10000000000,IF('SOLAI T2D SPA'!$C$25&lt;=AC128,AC128,10000000000))</f>
        <v>10000000000</v>
      </c>
      <c r="DC128" s="170"/>
      <c r="DD128" s="169">
        <f>IF($AZ$92=10000000000,10000000000,IF('SOLAI T2D SPA'!$C$25&lt;=AE128,AE128,10000000000))</f>
        <v>10000000000</v>
      </c>
      <c r="DE128" s="170"/>
      <c r="DF128" s="169">
        <f>IF($AZ$92=10000000000,10000000000,IF('SOLAI T2D SPA'!$C$25&lt;=AG128,AG128,10000000000))</f>
        <v>10000000000</v>
      </c>
      <c r="DG128" s="170"/>
      <c r="DH128" s="169">
        <f>IF($AZ$92=10000000000,10000000000,IF('SOLAI T2D SPA'!$C$25&lt;=AI128,AI128,10000000000))</f>
        <v>10000000000</v>
      </c>
      <c r="DI128" s="170"/>
    </row>
    <row r="129" spans="1:113" ht="15" customHeight="1" x14ac:dyDescent="0.55000000000000004">
      <c r="A129" s="173">
        <v>5</v>
      </c>
      <c r="B129" s="175"/>
      <c r="C129" s="71">
        <v>4</v>
      </c>
      <c r="D129" s="6">
        <f>A129+B127+C129</f>
        <v>21</v>
      </c>
      <c r="E129" s="4">
        <f>(A129+C129)/100*2500+B127/100*0.4*2500/1.2</f>
        <v>325</v>
      </c>
      <c r="F129" s="4"/>
      <c r="G129" s="169">
        <v>927</v>
      </c>
      <c r="H129" s="170"/>
      <c r="I129" s="169">
        <v>1441.5916666666669</v>
      </c>
      <c r="J129" s="170"/>
      <c r="K129" s="169">
        <v>2063.0833333333335</v>
      </c>
      <c r="L129" s="170"/>
      <c r="M129" s="169">
        <v>2342.416666666667</v>
      </c>
      <c r="N129" s="170"/>
      <c r="O129" s="169">
        <v>2841.416666666667</v>
      </c>
      <c r="P129" s="170"/>
      <c r="Q129" s="169">
        <v>3443.35</v>
      </c>
      <c r="R129" s="170"/>
      <c r="S129" s="169">
        <v>4036.9333333333338</v>
      </c>
      <c r="T129" s="170"/>
      <c r="U129" s="169">
        <v>4728.5166666666664</v>
      </c>
      <c r="V129" s="170"/>
      <c r="W129" s="169">
        <v>5407.5333333333338</v>
      </c>
      <c r="X129" s="170"/>
      <c r="Y129" s="169">
        <v>6176.3249999999998</v>
      </c>
      <c r="Z129" s="170"/>
      <c r="AA129" s="169">
        <v>6930.9083333333338</v>
      </c>
      <c r="AB129" s="170"/>
      <c r="AC129" s="169">
        <v>7767.0416666666679</v>
      </c>
      <c r="AD129" s="170"/>
      <c r="AE129" s="169">
        <v>8581.9500000000007</v>
      </c>
      <c r="AF129" s="170"/>
      <c r="AG129" s="169">
        <v>9470.25</v>
      </c>
      <c r="AH129" s="170"/>
      <c r="AI129" s="169">
        <v>10334.166666666668</v>
      </c>
      <c r="AJ129" s="170"/>
      <c r="AV129" s="40">
        <f>MIN(AV123,AV42)</f>
        <v>10000000000</v>
      </c>
      <c r="AW129" s="40">
        <f t="shared" ref="AW129:AZ129" si="378">MIN(AW123,AW42)</f>
        <v>10000000000</v>
      </c>
      <c r="AX129" s="40">
        <f t="shared" si="378"/>
        <v>10000000000</v>
      </c>
      <c r="AY129" s="40">
        <f t="shared" si="378"/>
        <v>30000000000</v>
      </c>
      <c r="AZ129" s="40">
        <f t="shared" si="378"/>
        <v>10000000000</v>
      </c>
      <c r="BT129" s="101">
        <f>MIN(BT123,BT42)</f>
        <v>10000000000</v>
      </c>
      <c r="BZ129" s="173">
        <f t="shared" ref="BZ129" si="379">AV93</f>
        <v>10000000000</v>
      </c>
      <c r="CA129" s="175"/>
      <c r="CB129" s="81">
        <f t="shared" si="377"/>
        <v>10000000000</v>
      </c>
      <c r="CC129" s="6">
        <f>BZ129+CA127+CB129</f>
        <v>30000000000</v>
      </c>
      <c r="CD129" s="4">
        <f>(BZ129+CB129)/100*2500+CA127/100*0.4*2500/1.2</f>
        <v>583333333333.33337</v>
      </c>
      <c r="CF129" s="169">
        <f>IF($AZ$93=10000000000,10000000000,IF('SOLAI T2D SPA'!$C$25&lt;=G129,G129,10000000000))</f>
        <v>10000000000</v>
      </c>
      <c r="CG129" s="170"/>
      <c r="CH129" s="169">
        <f>IF($AZ$93=10000000000,10000000000,IF('SOLAI T2D SPA'!$C$25&lt;=I129,I129,10000000000))</f>
        <v>10000000000</v>
      </c>
      <c r="CI129" s="170"/>
      <c r="CJ129" s="169">
        <f>IF($AZ$93=10000000000,10000000000,IF('SOLAI T2D SPA'!$C$25&lt;=K129,K129,10000000000))</f>
        <v>10000000000</v>
      </c>
      <c r="CK129" s="170"/>
      <c r="CL129" s="169">
        <f>IF($AZ$93=10000000000,10000000000,IF('SOLAI T2D SPA'!$C$25&lt;=M129,M129,10000000000))</f>
        <v>10000000000</v>
      </c>
      <c r="CM129" s="170"/>
      <c r="CN129" s="169">
        <f>IF($AZ$93=10000000000,10000000000,IF('SOLAI T2D SPA'!$C$25&lt;=O129,O129,10000000000))</f>
        <v>10000000000</v>
      </c>
      <c r="CO129" s="170"/>
      <c r="CP129" s="169">
        <f>IF($AZ$93=10000000000,10000000000,IF('SOLAI T2D SPA'!$C$25&lt;=Q129,Q129,10000000000))</f>
        <v>10000000000</v>
      </c>
      <c r="CQ129" s="170"/>
      <c r="CR129" s="169">
        <f>IF($AZ$93=10000000000,10000000000,IF('SOLAI T2D SPA'!$C$25&lt;=S129,S129,10000000000))</f>
        <v>10000000000</v>
      </c>
      <c r="CS129" s="170"/>
      <c r="CT129" s="169">
        <f>IF($AZ$93=10000000000,10000000000,IF('SOLAI T2D SPA'!$C$25&lt;=U129,U129,10000000000))</f>
        <v>10000000000</v>
      </c>
      <c r="CU129" s="170"/>
      <c r="CV129" s="169">
        <f>IF($AZ$93=10000000000,10000000000,IF('SOLAI T2D SPA'!$C$25&lt;=W129,W129,10000000000))</f>
        <v>10000000000</v>
      </c>
      <c r="CW129" s="170"/>
      <c r="CX129" s="169">
        <f>IF($AZ$93=10000000000,10000000000,IF('SOLAI T2D SPA'!$C$25&lt;=Y129,Y129,10000000000))</f>
        <v>10000000000</v>
      </c>
      <c r="CY129" s="170"/>
      <c r="CZ129" s="169">
        <f>IF($AZ$93=10000000000,10000000000,IF('SOLAI T2D SPA'!$C$25&lt;=AA129,AA129,10000000000))</f>
        <v>10000000000</v>
      </c>
      <c r="DA129" s="170"/>
      <c r="DB129" s="169">
        <f>IF($AZ$93=10000000000,10000000000,IF('SOLAI T2D SPA'!$C$25&lt;=AC129,AC129,10000000000))</f>
        <v>10000000000</v>
      </c>
      <c r="DC129" s="170"/>
      <c r="DD129" s="169">
        <f>IF($AZ$93=10000000000,10000000000,IF('SOLAI T2D SPA'!$C$25&lt;=AE129,AE129,10000000000))</f>
        <v>10000000000</v>
      </c>
      <c r="DE129" s="170"/>
      <c r="DF129" s="169">
        <f>IF($AZ$93=10000000000,10000000000,IF('SOLAI T2D SPA'!$C$25&lt;=AG129,AG129,10000000000))</f>
        <v>10000000000</v>
      </c>
      <c r="DG129" s="170"/>
      <c r="DH129" s="169">
        <f>IF($AZ$93=10000000000,10000000000,IF('SOLAI T2D SPA'!$C$25&lt;=AI129,AI129,10000000000))</f>
        <v>10000000000</v>
      </c>
      <c r="DI129" s="170"/>
    </row>
    <row r="130" spans="1:113" ht="15" customHeight="1" x14ac:dyDescent="0.55000000000000004">
      <c r="A130" s="174"/>
      <c r="B130" s="174"/>
      <c r="C130" s="71">
        <v>5</v>
      </c>
      <c r="D130" s="6">
        <f>A129+B127+C130</f>
        <v>22</v>
      </c>
      <c r="E130" s="4">
        <f>(A129+C130)/100*2500+B127/100*0.4*2500/1.2</f>
        <v>350</v>
      </c>
      <c r="F130" s="4"/>
      <c r="G130" s="169">
        <v>976.01666666666677</v>
      </c>
      <c r="H130" s="170"/>
      <c r="I130" s="169">
        <v>1518.175</v>
      </c>
      <c r="J130" s="170"/>
      <c r="K130" s="169">
        <v>2173.5500000000002</v>
      </c>
      <c r="L130" s="170"/>
      <c r="M130" s="169">
        <v>2468.625</v>
      </c>
      <c r="N130" s="170"/>
      <c r="O130" s="169">
        <v>2995.125</v>
      </c>
      <c r="P130" s="170"/>
      <c r="Q130" s="169">
        <v>3631.1416666666669</v>
      </c>
      <c r="R130" s="170"/>
      <c r="S130" s="169">
        <v>4258.1083333333336</v>
      </c>
      <c r="T130" s="170"/>
      <c r="U130" s="169">
        <v>4989.7749999999996</v>
      </c>
      <c r="V130" s="170"/>
      <c r="W130" s="169">
        <v>5708.85</v>
      </c>
      <c r="X130" s="170"/>
      <c r="Y130" s="169">
        <v>6523.5083333333341</v>
      </c>
      <c r="Z130" s="170"/>
      <c r="AA130" s="169">
        <v>7323.95</v>
      </c>
      <c r="AB130" s="170"/>
      <c r="AC130" s="169">
        <v>8211.4166666666679</v>
      </c>
      <c r="AD130" s="170"/>
      <c r="AE130" s="169">
        <v>9079.4333333333343</v>
      </c>
      <c r="AF130" s="170"/>
      <c r="AG130" s="169">
        <v>10026.691666666668</v>
      </c>
      <c r="AH130" s="170"/>
      <c r="AI130" s="169">
        <v>10949.166666666668</v>
      </c>
      <c r="AJ130" s="170"/>
      <c r="BZ130" s="174"/>
      <c r="CA130" s="174"/>
      <c r="CB130" s="81">
        <f t="shared" si="377"/>
        <v>10000000000</v>
      </c>
      <c r="CC130" s="6">
        <f>BZ129+CA127+CB130</f>
        <v>30000000000</v>
      </c>
      <c r="CD130" s="4">
        <f>(BZ129+CB130)/100*2500+CA127/100*0.4*2500/1.2</f>
        <v>583333333333.33337</v>
      </c>
      <c r="CF130" s="169">
        <f>IF($AZ$94=10000000000,10000000000,IF('SOLAI T2D SPA'!$C$25&lt;=G130,G130,10000000000))</f>
        <v>10000000000</v>
      </c>
      <c r="CG130" s="170"/>
      <c r="CH130" s="169">
        <f>IF($AZ$94=10000000000,10000000000,IF('SOLAI T2D SPA'!$C$25&lt;=I130,I130,10000000000))</f>
        <v>10000000000</v>
      </c>
      <c r="CI130" s="170"/>
      <c r="CJ130" s="169">
        <f>IF($AZ$94=10000000000,10000000000,IF('SOLAI T2D SPA'!$C$25&lt;=K130,K130,10000000000))</f>
        <v>10000000000</v>
      </c>
      <c r="CK130" s="170"/>
      <c r="CL130" s="169">
        <f>IF($AZ$94=10000000000,10000000000,IF('SOLAI T2D SPA'!$C$25&lt;=M130,M130,10000000000))</f>
        <v>10000000000</v>
      </c>
      <c r="CM130" s="170"/>
      <c r="CN130" s="169">
        <f>IF($AZ$94=10000000000,10000000000,IF('SOLAI T2D SPA'!$C$25&lt;=O130,O130,10000000000))</f>
        <v>10000000000</v>
      </c>
      <c r="CO130" s="170"/>
      <c r="CP130" s="169">
        <f>IF($AZ$94=10000000000,10000000000,IF('SOLAI T2D SPA'!$C$25&lt;=Q130,Q130,10000000000))</f>
        <v>10000000000</v>
      </c>
      <c r="CQ130" s="170"/>
      <c r="CR130" s="169">
        <f>IF($AZ$94=10000000000,10000000000,IF('SOLAI T2D SPA'!$C$25&lt;=S130,S130,10000000000))</f>
        <v>10000000000</v>
      </c>
      <c r="CS130" s="170"/>
      <c r="CT130" s="169">
        <f>IF($AZ$94=10000000000,10000000000,IF('SOLAI T2D SPA'!$C$25&lt;=U130,U130,10000000000))</f>
        <v>10000000000</v>
      </c>
      <c r="CU130" s="170"/>
      <c r="CV130" s="169">
        <f>IF($AZ$94=10000000000,10000000000,IF('SOLAI T2D SPA'!$C$25&lt;=W130,W130,10000000000))</f>
        <v>10000000000</v>
      </c>
      <c r="CW130" s="170"/>
      <c r="CX130" s="169">
        <f>IF($AZ$94=10000000000,10000000000,IF('SOLAI T2D SPA'!$C$25&lt;=Y130,Y130,10000000000))</f>
        <v>10000000000</v>
      </c>
      <c r="CY130" s="170"/>
      <c r="CZ130" s="169">
        <f>IF($AZ$94=10000000000,10000000000,IF('SOLAI T2D SPA'!$C$25&lt;=AA130,AA130,10000000000))</f>
        <v>10000000000</v>
      </c>
      <c r="DA130" s="170"/>
      <c r="DB130" s="169">
        <f>IF($AZ$94=10000000000,10000000000,IF('SOLAI T2D SPA'!$C$25&lt;=AC130,AC130,10000000000))</f>
        <v>10000000000</v>
      </c>
      <c r="DC130" s="170"/>
      <c r="DD130" s="169">
        <f>IF($AZ$94=10000000000,10000000000,IF('SOLAI T2D SPA'!$C$25&lt;=AE130,AE130,10000000000))</f>
        <v>10000000000</v>
      </c>
      <c r="DE130" s="170"/>
      <c r="DF130" s="169">
        <f>IF($AZ$94=10000000000,10000000000,IF('SOLAI T2D SPA'!$C$25&lt;=AG130,AG130,10000000000))</f>
        <v>10000000000</v>
      </c>
      <c r="DG130" s="170"/>
      <c r="DH130" s="169">
        <f>IF($AZ$94=10000000000,10000000000,IF('SOLAI T2D SPA'!$C$25&lt;=AI130,AI130,10000000000))</f>
        <v>10000000000</v>
      </c>
      <c r="DI130" s="170"/>
    </row>
    <row r="131" spans="1:113" ht="15" customHeight="1" x14ac:dyDescent="0.55000000000000004">
      <c r="A131" s="173">
        <v>4</v>
      </c>
      <c r="B131" s="173">
        <v>14</v>
      </c>
      <c r="C131" s="71">
        <v>4</v>
      </c>
      <c r="D131" s="6">
        <f t="shared" ref="D131" si="380">A131+B131+C131</f>
        <v>22</v>
      </c>
      <c r="E131" s="4">
        <f t="shared" ref="E131" si="381">(A131+C131)/100*2500+B131/100*0.4*2500/1.2</f>
        <v>316.66666666666669</v>
      </c>
      <c r="F131" s="4"/>
      <c r="G131" s="169">
        <v>976.01666666666677</v>
      </c>
      <c r="H131" s="170"/>
      <c r="I131" s="169">
        <v>1518.175</v>
      </c>
      <c r="J131" s="170"/>
      <c r="K131" s="169">
        <v>2173.5500000000002</v>
      </c>
      <c r="L131" s="170"/>
      <c r="M131" s="169">
        <v>2468.625</v>
      </c>
      <c r="N131" s="170"/>
      <c r="O131" s="169">
        <v>2995.125</v>
      </c>
      <c r="P131" s="170"/>
      <c r="Q131" s="169">
        <v>3631.1416666666669</v>
      </c>
      <c r="R131" s="170"/>
      <c r="S131" s="169">
        <v>4258.1083333333336</v>
      </c>
      <c r="T131" s="170"/>
      <c r="U131" s="169">
        <v>4989.7749999999996</v>
      </c>
      <c r="V131" s="170"/>
      <c r="W131" s="169">
        <v>5708.85</v>
      </c>
      <c r="X131" s="170"/>
      <c r="Y131" s="169">
        <v>6523.5083333333341</v>
      </c>
      <c r="Z131" s="170"/>
      <c r="AA131" s="169">
        <v>7323.95</v>
      </c>
      <c r="AB131" s="170"/>
      <c r="AC131" s="169">
        <v>8211.4166666666679</v>
      </c>
      <c r="AD131" s="170"/>
      <c r="AE131" s="169">
        <v>9079.4333333333343</v>
      </c>
      <c r="AF131" s="170"/>
      <c r="AG131" s="169">
        <v>10026.691666666668</v>
      </c>
      <c r="AH131" s="170"/>
      <c r="AI131" s="169">
        <v>10949.166666666668</v>
      </c>
      <c r="AJ131" s="170"/>
      <c r="BZ131" s="173">
        <f t="shared" ref="BZ131:CA131" si="382">AV95</f>
        <v>10000000000</v>
      </c>
      <c r="CA131" s="173">
        <f t="shared" si="382"/>
        <v>10000000000</v>
      </c>
      <c r="CB131" s="81">
        <f t="shared" si="377"/>
        <v>10000000000</v>
      </c>
      <c r="CC131" s="6">
        <f t="shared" ref="CC131" si="383">BZ131+CA131+CB131</f>
        <v>30000000000</v>
      </c>
      <c r="CD131" s="4">
        <f t="shared" ref="CD131" si="384">(BZ131+CB131)/100*2500+CA131/100*0.4*2500/1.2</f>
        <v>583333333333.33337</v>
      </c>
      <c r="CF131" s="169">
        <f>IF($AZ$95=10000000000,10000000000,IF('SOLAI T2D SPA'!$C$25&lt;=G131,G131,10000000000))</f>
        <v>10000000000</v>
      </c>
      <c r="CG131" s="170"/>
      <c r="CH131" s="169">
        <f>IF($AZ$95=10000000000,10000000000,IF('SOLAI T2D SPA'!$C$25&lt;=I131,I131,10000000000))</f>
        <v>10000000000</v>
      </c>
      <c r="CI131" s="170"/>
      <c r="CJ131" s="169">
        <f>IF($AZ$95=10000000000,10000000000,IF('SOLAI T2D SPA'!$C$25&lt;=K131,K131,10000000000))</f>
        <v>10000000000</v>
      </c>
      <c r="CK131" s="170"/>
      <c r="CL131" s="169">
        <f>IF($AZ$95=10000000000,10000000000,IF('SOLAI T2D SPA'!$C$25&lt;=M131,M131,10000000000))</f>
        <v>10000000000</v>
      </c>
      <c r="CM131" s="170"/>
      <c r="CN131" s="169">
        <f>IF($AZ$95=10000000000,10000000000,IF('SOLAI T2D SPA'!$C$25&lt;=O131,O131,10000000000))</f>
        <v>10000000000</v>
      </c>
      <c r="CO131" s="170"/>
      <c r="CP131" s="169">
        <f>IF($AZ$95=10000000000,10000000000,IF('SOLAI T2D SPA'!$C$25&lt;=Q131,Q131,10000000000))</f>
        <v>10000000000</v>
      </c>
      <c r="CQ131" s="170"/>
      <c r="CR131" s="169">
        <f>IF($AZ$95=10000000000,10000000000,IF('SOLAI T2D SPA'!$C$25&lt;=S131,S131,10000000000))</f>
        <v>10000000000</v>
      </c>
      <c r="CS131" s="170"/>
      <c r="CT131" s="169">
        <f>IF($AZ$95=10000000000,10000000000,IF('SOLAI T2D SPA'!$C$25&lt;=U131,U131,10000000000))</f>
        <v>10000000000</v>
      </c>
      <c r="CU131" s="170"/>
      <c r="CV131" s="169">
        <f>IF($AZ$95=10000000000,10000000000,IF('SOLAI T2D SPA'!$C$25&lt;=W131,W131,10000000000))</f>
        <v>10000000000</v>
      </c>
      <c r="CW131" s="170"/>
      <c r="CX131" s="169">
        <f>IF($AZ$95=10000000000,10000000000,IF('SOLAI T2D SPA'!$C$25&lt;=Y131,Y131,10000000000))</f>
        <v>10000000000</v>
      </c>
      <c r="CY131" s="170"/>
      <c r="CZ131" s="169">
        <f>IF($AZ$95=10000000000,10000000000,IF('SOLAI T2D SPA'!$C$25&lt;=AA131,AA131,10000000000))</f>
        <v>10000000000</v>
      </c>
      <c r="DA131" s="170"/>
      <c r="DB131" s="169">
        <f>IF($AZ$95=10000000000,10000000000,IF('SOLAI T2D SPA'!$C$25&lt;=AC131,AC131,10000000000))</f>
        <v>10000000000</v>
      </c>
      <c r="DC131" s="170"/>
      <c r="DD131" s="169">
        <f>IF($AZ$95=10000000000,10000000000,IF('SOLAI T2D SPA'!$C$25&lt;=AE131,AE131,10000000000))</f>
        <v>10000000000</v>
      </c>
      <c r="DE131" s="170"/>
      <c r="DF131" s="169">
        <f>IF($AZ$95=10000000000,10000000000,IF('SOLAI T2D SPA'!$C$25&lt;=AG131,AG131,10000000000))</f>
        <v>10000000000</v>
      </c>
      <c r="DG131" s="170"/>
      <c r="DH131" s="169">
        <f>IF($AZ$95=10000000000,10000000000,IF('SOLAI T2D SPA'!$C$25&lt;=AI131,AI131,10000000000))</f>
        <v>10000000000</v>
      </c>
      <c r="DI131" s="170"/>
    </row>
    <row r="132" spans="1:113" ht="15" customHeight="1" x14ac:dyDescent="0.55000000000000004">
      <c r="A132" s="174"/>
      <c r="B132" s="175"/>
      <c r="C132" s="71">
        <v>5</v>
      </c>
      <c r="D132" s="6">
        <f t="shared" ref="D132" si="385">A131+B131+C132</f>
        <v>23</v>
      </c>
      <c r="E132" s="4">
        <f t="shared" ref="E132" si="386">(A131+C132)/100*2500+B131/100*0.4*2500/1.2</f>
        <v>341.66666666666669</v>
      </c>
      <c r="F132" s="4"/>
      <c r="G132" s="169">
        <v>1025.0083333333334</v>
      </c>
      <c r="H132" s="170"/>
      <c r="I132" s="169">
        <v>1594.916666666667</v>
      </c>
      <c r="J132" s="170"/>
      <c r="K132" s="169">
        <v>2284.125</v>
      </c>
      <c r="L132" s="170"/>
      <c r="M132" s="169">
        <v>2594.7249999999999</v>
      </c>
      <c r="N132" s="170"/>
      <c r="O132" s="169">
        <v>3148.7833333333338</v>
      </c>
      <c r="P132" s="170"/>
      <c r="Q132" s="169">
        <v>3818.3</v>
      </c>
      <c r="R132" s="170"/>
      <c r="S132" s="169">
        <v>4479.8833333333341</v>
      </c>
      <c r="T132" s="170"/>
      <c r="U132" s="169">
        <v>5250.9</v>
      </c>
      <c r="V132" s="170"/>
      <c r="W132" s="169">
        <v>6009.6750000000002</v>
      </c>
      <c r="X132" s="170"/>
      <c r="Y132" s="169">
        <v>6871.7666666666673</v>
      </c>
      <c r="Z132" s="170"/>
      <c r="AA132" s="169">
        <v>7717.7250000000004</v>
      </c>
      <c r="AB132" s="170"/>
      <c r="AC132" s="169">
        <v>8658.0333333333328</v>
      </c>
      <c r="AD132" s="170"/>
      <c r="AE132" s="169">
        <v>9577.9</v>
      </c>
      <c r="AF132" s="170"/>
      <c r="AG132" s="169">
        <v>10583.691666666668</v>
      </c>
      <c r="AH132" s="170"/>
      <c r="AI132" s="169">
        <v>11563.458333333336</v>
      </c>
      <c r="AJ132" s="170"/>
      <c r="BZ132" s="174"/>
      <c r="CA132" s="175"/>
      <c r="CB132" s="81">
        <f t="shared" si="377"/>
        <v>10000000000</v>
      </c>
      <c r="CC132" s="6">
        <f t="shared" ref="CC132" si="387">BZ131+CA131+CB132</f>
        <v>30000000000</v>
      </c>
      <c r="CD132" s="4">
        <f t="shared" ref="CD132" si="388">(BZ131+CB132)/100*2500+CA131/100*0.4*2500/1.2</f>
        <v>583333333333.33337</v>
      </c>
      <c r="CF132" s="169">
        <f>IF($AZ$96=10000000000,10000000000,IF('SOLAI T2D SPA'!$C$25&lt;=G132,G132,10000000000))</f>
        <v>10000000000</v>
      </c>
      <c r="CG132" s="170"/>
      <c r="CH132" s="169">
        <f>IF($AZ$96=10000000000,10000000000,IF('SOLAI T2D SPA'!$C$25&lt;=I132,I132,10000000000))</f>
        <v>10000000000</v>
      </c>
      <c r="CI132" s="170"/>
      <c r="CJ132" s="169">
        <f>IF($AZ$96=10000000000,10000000000,IF('SOLAI T2D SPA'!$C$25&lt;=K132,K132,10000000000))</f>
        <v>10000000000</v>
      </c>
      <c r="CK132" s="170"/>
      <c r="CL132" s="169">
        <f>IF($AZ$96=10000000000,10000000000,IF('SOLAI T2D SPA'!$C$25&lt;=M132,M132,10000000000))</f>
        <v>10000000000</v>
      </c>
      <c r="CM132" s="170"/>
      <c r="CN132" s="169">
        <f>IF($AZ$96=10000000000,10000000000,IF('SOLAI T2D SPA'!$C$25&lt;=O132,O132,10000000000))</f>
        <v>10000000000</v>
      </c>
      <c r="CO132" s="170"/>
      <c r="CP132" s="169">
        <f>IF($AZ$96=10000000000,10000000000,IF('SOLAI T2D SPA'!$C$25&lt;=Q132,Q132,10000000000))</f>
        <v>10000000000</v>
      </c>
      <c r="CQ132" s="170"/>
      <c r="CR132" s="169">
        <f>IF($AZ$96=10000000000,10000000000,IF('SOLAI T2D SPA'!$C$25&lt;=S132,S132,10000000000))</f>
        <v>10000000000</v>
      </c>
      <c r="CS132" s="170"/>
      <c r="CT132" s="169">
        <f>IF($AZ$96=10000000000,10000000000,IF('SOLAI T2D SPA'!$C$25&lt;=U132,U132,10000000000))</f>
        <v>10000000000</v>
      </c>
      <c r="CU132" s="170"/>
      <c r="CV132" s="169">
        <f>IF($AZ$96=10000000000,10000000000,IF('SOLAI T2D SPA'!$C$25&lt;=W132,W132,10000000000))</f>
        <v>10000000000</v>
      </c>
      <c r="CW132" s="170"/>
      <c r="CX132" s="169">
        <f>IF($AZ$96=10000000000,10000000000,IF('SOLAI T2D SPA'!$C$25&lt;=Y132,Y132,10000000000))</f>
        <v>10000000000</v>
      </c>
      <c r="CY132" s="170"/>
      <c r="CZ132" s="169">
        <f>IF($AZ$96=10000000000,10000000000,IF('SOLAI T2D SPA'!$C$25&lt;=AA132,AA132,10000000000))</f>
        <v>10000000000</v>
      </c>
      <c r="DA132" s="170"/>
      <c r="DB132" s="169">
        <f>IF($AZ$96=10000000000,10000000000,IF('SOLAI T2D SPA'!$C$25&lt;=AC132,AC132,10000000000))</f>
        <v>10000000000</v>
      </c>
      <c r="DC132" s="170"/>
      <c r="DD132" s="169">
        <f>IF($AZ$96=10000000000,10000000000,IF('SOLAI T2D SPA'!$C$25&lt;=AE132,AE132,10000000000))</f>
        <v>10000000000</v>
      </c>
      <c r="DE132" s="170"/>
      <c r="DF132" s="169">
        <f>IF($AZ$96=10000000000,10000000000,IF('SOLAI T2D SPA'!$C$25&lt;=AG132,AG132,10000000000))</f>
        <v>10000000000</v>
      </c>
      <c r="DG132" s="170"/>
      <c r="DH132" s="169">
        <f>IF($AZ$96=10000000000,10000000000,IF('SOLAI T2D SPA'!$C$25&lt;=AI132,AI132,10000000000))</f>
        <v>10000000000</v>
      </c>
      <c r="DI132" s="170"/>
    </row>
    <row r="133" spans="1:113" ht="15" customHeight="1" x14ac:dyDescent="0.55000000000000004">
      <c r="A133" s="173">
        <v>5</v>
      </c>
      <c r="B133" s="175"/>
      <c r="C133" s="71">
        <v>4</v>
      </c>
      <c r="D133" s="6">
        <f t="shared" ref="D133" si="389">A133+B131+C133</f>
        <v>23</v>
      </c>
      <c r="E133" s="4">
        <f t="shared" ref="E133" si="390">(A133+C133)/100*2500+B131/100*0.4*2500/1.2</f>
        <v>341.66666666666669</v>
      </c>
      <c r="F133" s="4"/>
      <c r="G133" s="169">
        <v>1025.0083333333334</v>
      </c>
      <c r="H133" s="170"/>
      <c r="I133" s="169">
        <v>1594.916666666667</v>
      </c>
      <c r="J133" s="170"/>
      <c r="K133" s="169">
        <v>2284.125</v>
      </c>
      <c r="L133" s="170"/>
      <c r="M133" s="169">
        <v>2594.7249999999999</v>
      </c>
      <c r="N133" s="170"/>
      <c r="O133" s="169">
        <v>3148.7833333333338</v>
      </c>
      <c r="P133" s="170"/>
      <c r="Q133" s="169">
        <v>3818.3</v>
      </c>
      <c r="R133" s="170"/>
      <c r="S133" s="169">
        <v>4479.8833333333341</v>
      </c>
      <c r="T133" s="170"/>
      <c r="U133" s="169">
        <v>5250.9</v>
      </c>
      <c r="V133" s="170"/>
      <c r="W133" s="169">
        <v>6009.6750000000002</v>
      </c>
      <c r="X133" s="170"/>
      <c r="Y133" s="169">
        <v>6871.7666666666673</v>
      </c>
      <c r="Z133" s="170"/>
      <c r="AA133" s="169">
        <v>7717.7250000000004</v>
      </c>
      <c r="AB133" s="170"/>
      <c r="AC133" s="169">
        <v>8658.0333333333328</v>
      </c>
      <c r="AD133" s="170"/>
      <c r="AE133" s="169">
        <v>9577.9</v>
      </c>
      <c r="AF133" s="170"/>
      <c r="AG133" s="169">
        <v>10583.691666666668</v>
      </c>
      <c r="AH133" s="170"/>
      <c r="AI133" s="169">
        <v>11563.458333333336</v>
      </c>
      <c r="AJ133" s="170"/>
      <c r="BZ133" s="173">
        <f t="shared" ref="BZ133" si="391">AV97</f>
        <v>10000000000</v>
      </c>
      <c r="CA133" s="175"/>
      <c r="CB133" s="81">
        <f t="shared" si="377"/>
        <v>10000000000</v>
      </c>
      <c r="CC133" s="6">
        <f t="shared" ref="CC133" si="392">BZ133+CA131+CB133</f>
        <v>30000000000</v>
      </c>
      <c r="CD133" s="4">
        <f t="shared" ref="CD133" si="393">(BZ133+CB133)/100*2500+CA131/100*0.4*2500/1.2</f>
        <v>583333333333.33337</v>
      </c>
      <c r="CF133" s="169">
        <f>IF($AZ$97=10000000000,10000000000,IF('SOLAI T2D SPA'!$C$25&lt;=G133,G133,10000000000))</f>
        <v>10000000000</v>
      </c>
      <c r="CG133" s="170"/>
      <c r="CH133" s="169">
        <f>IF($AZ$97=10000000000,10000000000,IF('SOLAI T2D SPA'!$C$25&lt;=I133,I133,10000000000))</f>
        <v>10000000000</v>
      </c>
      <c r="CI133" s="170"/>
      <c r="CJ133" s="169">
        <f>IF($AZ$97=10000000000,10000000000,IF('SOLAI T2D SPA'!$C$25&lt;=K133,K133,10000000000))</f>
        <v>10000000000</v>
      </c>
      <c r="CK133" s="170"/>
      <c r="CL133" s="169">
        <f>IF($AZ$97=10000000000,10000000000,IF('SOLAI T2D SPA'!$C$25&lt;=M133,M133,10000000000))</f>
        <v>10000000000</v>
      </c>
      <c r="CM133" s="170"/>
      <c r="CN133" s="169">
        <f>IF($AZ$97=10000000000,10000000000,IF('SOLAI T2D SPA'!$C$25&lt;=O133,O133,10000000000))</f>
        <v>10000000000</v>
      </c>
      <c r="CO133" s="170"/>
      <c r="CP133" s="169">
        <f>IF($AZ$97=10000000000,10000000000,IF('SOLAI T2D SPA'!$C$25&lt;=Q133,Q133,10000000000))</f>
        <v>10000000000</v>
      </c>
      <c r="CQ133" s="170"/>
      <c r="CR133" s="169">
        <f>IF($AZ$97=10000000000,10000000000,IF('SOLAI T2D SPA'!$C$25&lt;=S133,S133,10000000000))</f>
        <v>10000000000</v>
      </c>
      <c r="CS133" s="170"/>
      <c r="CT133" s="169">
        <f>IF($AZ$97=10000000000,10000000000,IF('SOLAI T2D SPA'!$C$25&lt;=U133,U133,10000000000))</f>
        <v>10000000000</v>
      </c>
      <c r="CU133" s="170"/>
      <c r="CV133" s="169">
        <f>IF($AZ$97=10000000000,10000000000,IF('SOLAI T2D SPA'!$C$25&lt;=W133,W133,10000000000))</f>
        <v>10000000000</v>
      </c>
      <c r="CW133" s="170"/>
      <c r="CX133" s="169">
        <f>IF($AZ$97=10000000000,10000000000,IF('SOLAI T2D SPA'!$C$25&lt;=Y133,Y133,10000000000))</f>
        <v>10000000000</v>
      </c>
      <c r="CY133" s="170"/>
      <c r="CZ133" s="169">
        <f>IF($AZ$97=10000000000,10000000000,IF('SOLAI T2D SPA'!$C$25&lt;=AA133,AA133,10000000000))</f>
        <v>10000000000</v>
      </c>
      <c r="DA133" s="170"/>
      <c r="DB133" s="169">
        <f>IF($AZ$97=10000000000,10000000000,IF('SOLAI T2D SPA'!$C$25&lt;=AC133,AC133,10000000000))</f>
        <v>10000000000</v>
      </c>
      <c r="DC133" s="170"/>
      <c r="DD133" s="169">
        <f>IF($AZ$97=10000000000,10000000000,IF('SOLAI T2D SPA'!$C$25&lt;=AE133,AE133,10000000000))</f>
        <v>10000000000</v>
      </c>
      <c r="DE133" s="170"/>
      <c r="DF133" s="169">
        <f>IF($AZ$97=10000000000,10000000000,IF('SOLAI T2D SPA'!$C$25&lt;=AG133,AG133,10000000000))</f>
        <v>10000000000</v>
      </c>
      <c r="DG133" s="170"/>
      <c r="DH133" s="169">
        <f>IF($AZ$97=10000000000,10000000000,IF('SOLAI T2D SPA'!$C$25&lt;=AI133,AI133,10000000000))</f>
        <v>10000000000</v>
      </c>
      <c r="DI133" s="170"/>
    </row>
    <row r="134" spans="1:113" ht="15" customHeight="1" x14ac:dyDescent="0.55000000000000004">
      <c r="A134" s="174"/>
      <c r="B134" s="174"/>
      <c r="C134" s="71">
        <v>5</v>
      </c>
      <c r="D134" s="6">
        <f t="shared" ref="D134" si="394">A133+B131+C134</f>
        <v>24</v>
      </c>
      <c r="E134" s="4">
        <f t="shared" ref="E134" si="395">(A133+C134)/100*2500+B131/100*0.4*2500/1.2</f>
        <v>366.66666666666669</v>
      </c>
      <c r="F134" s="4"/>
      <c r="G134" s="169">
        <v>1074.0250000000001</v>
      </c>
      <c r="H134" s="170"/>
      <c r="I134" s="169">
        <v>1671.65</v>
      </c>
      <c r="J134" s="170"/>
      <c r="K134" s="169">
        <v>2394.4583333333335</v>
      </c>
      <c r="L134" s="170"/>
      <c r="M134" s="169">
        <v>2720.4250000000002</v>
      </c>
      <c r="N134" s="170"/>
      <c r="O134" s="169">
        <v>3302.3333333333339</v>
      </c>
      <c r="P134" s="170"/>
      <c r="Q134" s="169">
        <v>4005.7583333333337</v>
      </c>
      <c r="R134" s="170"/>
      <c r="S134" s="169">
        <v>4700.8833333333341</v>
      </c>
      <c r="T134" s="170"/>
      <c r="U134" s="169">
        <v>5511.6916666666675</v>
      </c>
      <c r="V134" s="170"/>
      <c r="W134" s="169">
        <v>6310.95</v>
      </c>
      <c r="X134" s="170"/>
      <c r="Y134" s="169">
        <v>7218.7583333333341</v>
      </c>
      <c r="Z134" s="170"/>
      <c r="AA134" s="169">
        <v>8111.1166666666677</v>
      </c>
      <c r="AB134" s="170"/>
      <c r="AC134" s="169">
        <v>9103.6333333333332</v>
      </c>
      <c r="AD134" s="170"/>
      <c r="AE134" s="169">
        <v>10075.65</v>
      </c>
      <c r="AF134" s="170"/>
      <c r="AG134" s="169">
        <v>11139.15</v>
      </c>
      <c r="AH134" s="170"/>
      <c r="AI134" s="169">
        <v>12177.883333333335</v>
      </c>
      <c r="AJ134" s="170"/>
      <c r="BZ134" s="174"/>
      <c r="CA134" s="174"/>
      <c r="CB134" s="81">
        <f t="shared" si="377"/>
        <v>10000000000</v>
      </c>
      <c r="CC134" s="6">
        <f t="shared" ref="CC134" si="396">BZ133+CA131+CB134</f>
        <v>30000000000</v>
      </c>
      <c r="CD134" s="4">
        <f t="shared" ref="CD134" si="397">(BZ133+CB134)/100*2500+CA131/100*0.4*2500/1.2</f>
        <v>583333333333.33337</v>
      </c>
      <c r="CF134" s="169">
        <f>IF($AZ$98=10000000000,10000000000,IF('SOLAI T2D SPA'!$C$25&lt;=G134,G134,10000000000))</f>
        <v>10000000000</v>
      </c>
      <c r="CG134" s="170"/>
      <c r="CH134" s="169">
        <f>IF($AZ$98=10000000000,10000000000,IF('SOLAI T2D SPA'!$C$25&lt;=I134,I134,10000000000))</f>
        <v>10000000000</v>
      </c>
      <c r="CI134" s="170"/>
      <c r="CJ134" s="169">
        <f>IF($AZ$98=10000000000,10000000000,IF('SOLAI T2D SPA'!$C$25&lt;=K134,K134,10000000000))</f>
        <v>10000000000</v>
      </c>
      <c r="CK134" s="170"/>
      <c r="CL134" s="169">
        <f>IF($AZ$98=10000000000,10000000000,IF('SOLAI T2D SPA'!$C$25&lt;=M134,M134,10000000000))</f>
        <v>10000000000</v>
      </c>
      <c r="CM134" s="170"/>
      <c r="CN134" s="169">
        <f>IF($AZ$98=10000000000,10000000000,IF('SOLAI T2D SPA'!$C$25&lt;=O134,O134,10000000000))</f>
        <v>10000000000</v>
      </c>
      <c r="CO134" s="170"/>
      <c r="CP134" s="169">
        <f>IF($AZ$98=10000000000,10000000000,IF('SOLAI T2D SPA'!$C$25&lt;=Q134,Q134,10000000000))</f>
        <v>10000000000</v>
      </c>
      <c r="CQ134" s="170"/>
      <c r="CR134" s="169">
        <f>IF($AZ$98=10000000000,10000000000,IF('SOLAI T2D SPA'!$C$25&lt;=S134,S134,10000000000))</f>
        <v>10000000000</v>
      </c>
      <c r="CS134" s="170"/>
      <c r="CT134" s="169">
        <f>IF($AZ$98=10000000000,10000000000,IF('SOLAI T2D SPA'!$C$25&lt;=U134,U134,10000000000))</f>
        <v>10000000000</v>
      </c>
      <c r="CU134" s="170"/>
      <c r="CV134" s="169">
        <f>IF($AZ$98=10000000000,10000000000,IF('SOLAI T2D SPA'!$C$25&lt;=W134,W134,10000000000))</f>
        <v>10000000000</v>
      </c>
      <c r="CW134" s="170"/>
      <c r="CX134" s="169">
        <f>IF($AZ$98=10000000000,10000000000,IF('SOLAI T2D SPA'!$C$25&lt;=Y134,Y134,10000000000))</f>
        <v>10000000000</v>
      </c>
      <c r="CY134" s="170"/>
      <c r="CZ134" s="169">
        <f>IF($AZ$98=10000000000,10000000000,IF('SOLAI T2D SPA'!$C$25&lt;=AA134,AA134,10000000000))</f>
        <v>10000000000</v>
      </c>
      <c r="DA134" s="170"/>
      <c r="DB134" s="169">
        <f>IF($AZ$98=10000000000,10000000000,IF('SOLAI T2D SPA'!$C$25&lt;=AC134,AC134,10000000000))</f>
        <v>10000000000</v>
      </c>
      <c r="DC134" s="170"/>
      <c r="DD134" s="169">
        <f>IF($AZ$98=10000000000,10000000000,IF('SOLAI T2D SPA'!$C$25&lt;=AE134,AE134,10000000000))</f>
        <v>10000000000</v>
      </c>
      <c r="DE134" s="170"/>
      <c r="DF134" s="169">
        <f>IF($AZ$98=10000000000,10000000000,IF('SOLAI T2D SPA'!$C$25&lt;=AG134,AG134,10000000000))</f>
        <v>10000000000</v>
      </c>
      <c r="DG134" s="170"/>
      <c r="DH134" s="169">
        <f>IF($AZ$98=10000000000,10000000000,IF('SOLAI T2D SPA'!$C$25&lt;=AI134,AI134,10000000000))</f>
        <v>10000000000</v>
      </c>
      <c r="DI134" s="170"/>
    </row>
    <row r="135" spans="1:113" ht="15" customHeight="1" x14ac:dyDescent="0.55000000000000004">
      <c r="A135" s="173">
        <v>4</v>
      </c>
      <c r="B135" s="173">
        <v>16</v>
      </c>
      <c r="C135" s="71">
        <v>4</v>
      </c>
      <c r="D135" s="6">
        <f t="shared" ref="D135" si="398">A135+B135+C135</f>
        <v>24</v>
      </c>
      <c r="E135" s="4">
        <f t="shared" ref="E135" si="399">(A135+C135)/100*2500+B135/100*0.4*2500/1.2</f>
        <v>333.33333333333337</v>
      </c>
      <c r="F135" s="4"/>
      <c r="G135" s="169">
        <v>1074.0250000000001</v>
      </c>
      <c r="H135" s="170"/>
      <c r="I135" s="169">
        <v>1671.65</v>
      </c>
      <c r="J135" s="170"/>
      <c r="K135" s="169">
        <v>2394.4583333333335</v>
      </c>
      <c r="L135" s="170"/>
      <c r="M135" s="169">
        <v>2720.4250000000002</v>
      </c>
      <c r="N135" s="170"/>
      <c r="O135" s="169">
        <v>3302.3333333333339</v>
      </c>
      <c r="P135" s="170"/>
      <c r="Q135" s="169">
        <v>4005.7583333333337</v>
      </c>
      <c r="R135" s="170"/>
      <c r="S135" s="169">
        <v>4700.8833333333341</v>
      </c>
      <c r="T135" s="170"/>
      <c r="U135" s="169">
        <v>5511.6916666666675</v>
      </c>
      <c r="V135" s="170"/>
      <c r="W135" s="169">
        <v>6310.95</v>
      </c>
      <c r="X135" s="170"/>
      <c r="Y135" s="169">
        <v>7218.7583333333341</v>
      </c>
      <c r="Z135" s="170"/>
      <c r="AA135" s="169">
        <v>8111.1166666666677</v>
      </c>
      <c r="AB135" s="170"/>
      <c r="AC135" s="169">
        <v>9103.6333333333332</v>
      </c>
      <c r="AD135" s="170"/>
      <c r="AE135" s="169">
        <v>10075.65</v>
      </c>
      <c r="AF135" s="170"/>
      <c r="AG135" s="169">
        <v>11139.15</v>
      </c>
      <c r="AH135" s="170"/>
      <c r="AI135" s="169">
        <v>12177.883333333335</v>
      </c>
      <c r="AJ135" s="170"/>
      <c r="BZ135" s="173">
        <f t="shared" ref="BZ135:CA135" si="400">AV99</f>
        <v>10000000000</v>
      </c>
      <c r="CA135" s="173">
        <f t="shared" si="400"/>
        <v>10000000000</v>
      </c>
      <c r="CB135" s="81">
        <f t="shared" si="377"/>
        <v>10000000000</v>
      </c>
      <c r="CC135" s="6">
        <f t="shared" ref="CC135" si="401">BZ135+CA135+CB135</f>
        <v>30000000000</v>
      </c>
      <c r="CD135" s="4">
        <f t="shared" ref="CD135" si="402">(BZ135+CB135)/100*2500+CA135/100*0.4*2500/1.2</f>
        <v>583333333333.33337</v>
      </c>
      <c r="CF135" s="169">
        <f>IF($AZ$99=10000000000,10000000000,IF('SOLAI T2D SPA'!$C$25&lt;=G135,G135,10000000000))</f>
        <v>10000000000</v>
      </c>
      <c r="CG135" s="170"/>
      <c r="CH135" s="169">
        <f>IF($AZ$99=10000000000,10000000000,IF('SOLAI T2D SPA'!$C$25&lt;=I135,I135,10000000000))</f>
        <v>10000000000</v>
      </c>
      <c r="CI135" s="170"/>
      <c r="CJ135" s="169">
        <f>IF($AZ$99=10000000000,10000000000,IF('SOLAI T2D SPA'!$C$25&lt;=K135,K135,10000000000))</f>
        <v>10000000000</v>
      </c>
      <c r="CK135" s="170"/>
      <c r="CL135" s="169">
        <f>IF($AZ$99=10000000000,10000000000,IF('SOLAI T2D SPA'!$C$25&lt;=M135,M135,10000000000))</f>
        <v>10000000000</v>
      </c>
      <c r="CM135" s="170"/>
      <c r="CN135" s="169">
        <f>IF($AZ$99=10000000000,10000000000,IF('SOLAI T2D SPA'!$C$25&lt;=O135,O135,10000000000))</f>
        <v>10000000000</v>
      </c>
      <c r="CO135" s="170"/>
      <c r="CP135" s="169">
        <f>IF($AZ$99=10000000000,10000000000,IF('SOLAI T2D SPA'!$C$25&lt;=Q135,Q135,10000000000))</f>
        <v>10000000000</v>
      </c>
      <c r="CQ135" s="170"/>
      <c r="CR135" s="169">
        <f>IF($AZ$99=10000000000,10000000000,IF('SOLAI T2D SPA'!$C$25&lt;=S135,S135,10000000000))</f>
        <v>10000000000</v>
      </c>
      <c r="CS135" s="170"/>
      <c r="CT135" s="169">
        <f>IF($AZ$99=10000000000,10000000000,IF('SOLAI T2D SPA'!$C$25&lt;=U135,U135,10000000000))</f>
        <v>10000000000</v>
      </c>
      <c r="CU135" s="170"/>
      <c r="CV135" s="169">
        <f>IF($AZ$99=10000000000,10000000000,IF('SOLAI T2D SPA'!$C$25&lt;=W135,W135,10000000000))</f>
        <v>10000000000</v>
      </c>
      <c r="CW135" s="170"/>
      <c r="CX135" s="169">
        <f>IF($AZ$99=10000000000,10000000000,IF('SOLAI T2D SPA'!$C$25&lt;=Y135,Y135,10000000000))</f>
        <v>10000000000</v>
      </c>
      <c r="CY135" s="170"/>
      <c r="CZ135" s="169">
        <f>IF($AZ$99=10000000000,10000000000,IF('SOLAI T2D SPA'!$C$25&lt;=AA135,AA135,10000000000))</f>
        <v>10000000000</v>
      </c>
      <c r="DA135" s="170"/>
      <c r="DB135" s="169">
        <f>IF($AZ$99=10000000000,10000000000,IF('SOLAI T2D SPA'!$C$25&lt;=AC135,AC135,10000000000))</f>
        <v>10000000000</v>
      </c>
      <c r="DC135" s="170"/>
      <c r="DD135" s="169">
        <f>IF($AZ$99=10000000000,10000000000,IF('SOLAI T2D SPA'!$C$25&lt;=AE135,AE135,10000000000))</f>
        <v>10000000000</v>
      </c>
      <c r="DE135" s="170"/>
      <c r="DF135" s="169">
        <f>IF($AZ$99=10000000000,10000000000,IF('SOLAI T2D SPA'!$C$25&lt;=AG135,AG135,10000000000))</f>
        <v>10000000000</v>
      </c>
      <c r="DG135" s="170"/>
      <c r="DH135" s="169">
        <f>IF($AZ$99=10000000000,10000000000,IF('SOLAI T2D SPA'!$C$25&lt;=AI135,AI135,10000000000))</f>
        <v>10000000000</v>
      </c>
      <c r="DI135" s="170"/>
    </row>
    <row r="136" spans="1:113" ht="15" customHeight="1" x14ac:dyDescent="0.55000000000000004">
      <c r="A136" s="174"/>
      <c r="B136" s="175"/>
      <c r="C136" s="71">
        <v>5</v>
      </c>
      <c r="D136" s="6">
        <f t="shared" ref="D136" si="403">A135+B135+C136</f>
        <v>25</v>
      </c>
      <c r="E136" s="4">
        <f t="shared" ref="E136" si="404">(A135+C136)/100*2500+B135/100*0.4*2500/1.2</f>
        <v>358.33333333333337</v>
      </c>
      <c r="F136" s="4"/>
      <c r="G136" s="169">
        <v>1123.0916666666667</v>
      </c>
      <c r="H136" s="170"/>
      <c r="I136" s="169">
        <v>1748.2583333333334</v>
      </c>
      <c r="J136" s="170"/>
      <c r="K136" s="169">
        <v>2504.9833333333336</v>
      </c>
      <c r="L136" s="170"/>
      <c r="M136" s="169">
        <v>2846.3833333333337</v>
      </c>
      <c r="N136" s="170"/>
      <c r="O136" s="169">
        <v>3456.1750000000002</v>
      </c>
      <c r="P136" s="170"/>
      <c r="Q136" s="169">
        <v>4193.3</v>
      </c>
      <c r="R136" s="170"/>
      <c r="S136" s="169">
        <v>4922.541666666667</v>
      </c>
      <c r="T136" s="170"/>
      <c r="U136" s="169">
        <v>5772.9</v>
      </c>
      <c r="V136" s="170"/>
      <c r="W136" s="169">
        <v>6612.2333333333336</v>
      </c>
      <c r="X136" s="170"/>
      <c r="Y136" s="169">
        <v>7565.9583333333339</v>
      </c>
      <c r="Z136" s="170"/>
      <c r="AA136" s="169">
        <v>8504.1749999999993</v>
      </c>
      <c r="AB136" s="170"/>
      <c r="AC136" s="169">
        <v>9549.1833333333343</v>
      </c>
      <c r="AD136" s="170"/>
      <c r="AE136" s="169">
        <v>10573.725</v>
      </c>
      <c r="AF136" s="170"/>
      <c r="AG136" s="169">
        <v>11695.5</v>
      </c>
      <c r="AH136" s="170"/>
      <c r="AI136" s="169">
        <v>12792.441666666668</v>
      </c>
      <c r="AJ136" s="170"/>
      <c r="BZ136" s="174"/>
      <c r="CA136" s="175"/>
      <c r="CB136" s="81">
        <f t="shared" si="377"/>
        <v>10000000000</v>
      </c>
      <c r="CC136" s="6">
        <f t="shared" ref="CC136" si="405">BZ135+CA135+CB136</f>
        <v>30000000000</v>
      </c>
      <c r="CD136" s="4">
        <f t="shared" ref="CD136" si="406">(BZ135+CB136)/100*2500+CA135/100*0.4*2500/1.2</f>
        <v>583333333333.33337</v>
      </c>
      <c r="CF136" s="169">
        <f>IF($AZ$100=10000000000,10000000000,IF('SOLAI T2D SPA'!$C$25&lt;=G136,G136,10000000000))</f>
        <v>10000000000</v>
      </c>
      <c r="CG136" s="170"/>
      <c r="CH136" s="169">
        <f>IF($AZ$100=10000000000,10000000000,IF('SOLAI T2D SPA'!$C$25&lt;=I136,I136,10000000000))</f>
        <v>10000000000</v>
      </c>
      <c r="CI136" s="170"/>
      <c r="CJ136" s="169">
        <f>IF($AZ$100=10000000000,10000000000,IF('SOLAI T2D SPA'!$C$25&lt;=K136,K136,10000000000))</f>
        <v>10000000000</v>
      </c>
      <c r="CK136" s="170"/>
      <c r="CL136" s="169">
        <f>IF($AZ$100=10000000000,10000000000,IF('SOLAI T2D SPA'!$C$25&lt;=M136,M136,10000000000))</f>
        <v>10000000000</v>
      </c>
      <c r="CM136" s="170"/>
      <c r="CN136" s="169">
        <f>IF($AZ$100=10000000000,10000000000,IF('SOLAI T2D SPA'!$C$25&lt;=O136,O136,10000000000))</f>
        <v>10000000000</v>
      </c>
      <c r="CO136" s="170"/>
      <c r="CP136" s="169">
        <f>IF($AZ$100=10000000000,10000000000,IF('SOLAI T2D SPA'!$C$25&lt;=Q136,Q136,10000000000))</f>
        <v>10000000000</v>
      </c>
      <c r="CQ136" s="170"/>
      <c r="CR136" s="169">
        <f>IF($AZ$100=10000000000,10000000000,IF('SOLAI T2D SPA'!$C$25&lt;=S136,S136,10000000000))</f>
        <v>10000000000</v>
      </c>
      <c r="CS136" s="170"/>
      <c r="CT136" s="169">
        <f>IF($AZ$100=10000000000,10000000000,IF('SOLAI T2D SPA'!$C$25&lt;=U136,U136,10000000000))</f>
        <v>10000000000</v>
      </c>
      <c r="CU136" s="170"/>
      <c r="CV136" s="169">
        <f>IF($AZ$100=10000000000,10000000000,IF('SOLAI T2D SPA'!$C$25&lt;=W136,W136,10000000000))</f>
        <v>10000000000</v>
      </c>
      <c r="CW136" s="170"/>
      <c r="CX136" s="169">
        <f>IF($AZ$100=10000000000,10000000000,IF('SOLAI T2D SPA'!$C$25&lt;=Y136,Y136,10000000000))</f>
        <v>10000000000</v>
      </c>
      <c r="CY136" s="170"/>
      <c r="CZ136" s="169">
        <f>IF($AZ$100=10000000000,10000000000,IF('SOLAI T2D SPA'!$C$25&lt;=AA136,AA136,10000000000))</f>
        <v>10000000000</v>
      </c>
      <c r="DA136" s="170"/>
      <c r="DB136" s="169">
        <f>IF($AZ$100=10000000000,10000000000,IF('SOLAI T2D SPA'!$C$25&lt;=AC136,AC136,10000000000))</f>
        <v>10000000000</v>
      </c>
      <c r="DC136" s="170"/>
      <c r="DD136" s="169">
        <f>IF($AZ$100=10000000000,10000000000,IF('SOLAI T2D SPA'!$C$25&lt;=AE136,AE136,10000000000))</f>
        <v>10000000000</v>
      </c>
      <c r="DE136" s="170"/>
      <c r="DF136" s="169">
        <f>IF($AZ$100=10000000000,10000000000,IF('SOLAI T2D SPA'!$C$25&lt;=AG136,AG136,10000000000))</f>
        <v>10000000000</v>
      </c>
      <c r="DG136" s="170"/>
      <c r="DH136" s="169">
        <f>IF($AZ$100=10000000000,10000000000,IF('SOLAI T2D SPA'!$C$25&lt;=AI136,AI136,10000000000))</f>
        <v>10000000000</v>
      </c>
      <c r="DI136" s="170"/>
    </row>
    <row r="137" spans="1:113" ht="15" customHeight="1" x14ac:dyDescent="0.55000000000000004">
      <c r="A137" s="173">
        <v>5</v>
      </c>
      <c r="B137" s="175"/>
      <c r="C137" s="71">
        <v>4</v>
      </c>
      <c r="D137" s="6">
        <f t="shared" ref="D137" si="407">A137+B135+C137</f>
        <v>25</v>
      </c>
      <c r="E137" s="4">
        <f t="shared" ref="E137" si="408">(A137+C137)/100*2500+B135/100*0.4*2500/1.2</f>
        <v>358.33333333333337</v>
      </c>
      <c r="F137" s="4"/>
      <c r="G137" s="169">
        <v>1123.0916666666667</v>
      </c>
      <c r="H137" s="170"/>
      <c r="I137" s="169">
        <v>1748.2583333333334</v>
      </c>
      <c r="J137" s="170"/>
      <c r="K137" s="169">
        <v>2504.9833333333336</v>
      </c>
      <c r="L137" s="170"/>
      <c r="M137" s="169">
        <v>2846.3833333333337</v>
      </c>
      <c r="N137" s="170"/>
      <c r="O137" s="169">
        <v>3456.1750000000002</v>
      </c>
      <c r="P137" s="170"/>
      <c r="Q137" s="169">
        <v>4193.3</v>
      </c>
      <c r="R137" s="170"/>
      <c r="S137" s="169">
        <v>4922.541666666667</v>
      </c>
      <c r="T137" s="170"/>
      <c r="U137" s="169">
        <v>5772.9</v>
      </c>
      <c r="V137" s="170"/>
      <c r="W137" s="169">
        <v>6612.2333333333336</v>
      </c>
      <c r="X137" s="170"/>
      <c r="Y137" s="169">
        <v>7565.9583333333339</v>
      </c>
      <c r="Z137" s="170"/>
      <c r="AA137" s="169">
        <v>8504.1749999999993</v>
      </c>
      <c r="AB137" s="170"/>
      <c r="AC137" s="169">
        <v>9549.1833333333343</v>
      </c>
      <c r="AD137" s="170"/>
      <c r="AE137" s="169">
        <v>10573.725</v>
      </c>
      <c r="AF137" s="170"/>
      <c r="AG137" s="169">
        <v>11695.5</v>
      </c>
      <c r="AH137" s="170"/>
      <c r="AI137" s="169">
        <v>12792.441666666668</v>
      </c>
      <c r="AJ137" s="170"/>
      <c r="BZ137" s="173">
        <f t="shared" ref="BZ137" si="409">AV101</f>
        <v>10000000000</v>
      </c>
      <c r="CA137" s="175"/>
      <c r="CB137" s="81">
        <f t="shared" si="377"/>
        <v>10000000000</v>
      </c>
      <c r="CC137" s="6">
        <f t="shared" ref="CC137" si="410">BZ137+CA135+CB137</f>
        <v>30000000000</v>
      </c>
      <c r="CD137" s="4">
        <f t="shared" ref="CD137" si="411">(BZ137+CB137)/100*2500+CA135/100*0.4*2500/1.2</f>
        <v>583333333333.33337</v>
      </c>
      <c r="CF137" s="169">
        <f>IF($AZ$101=10000000000,10000000000,IF('SOLAI T2D SPA'!$C$25&lt;=G137,G137,10000000000))</f>
        <v>10000000000</v>
      </c>
      <c r="CG137" s="170"/>
      <c r="CH137" s="169">
        <f>IF($AZ$101=10000000000,10000000000,IF('SOLAI T2D SPA'!$C$25&lt;=I137,I137,10000000000))</f>
        <v>10000000000</v>
      </c>
      <c r="CI137" s="170"/>
      <c r="CJ137" s="169">
        <f>IF($AZ$101=10000000000,10000000000,IF('SOLAI T2D SPA'!$C$25&lt;=K137,K137,10000000000))</f>
        <v>10000000000</v>
      </c>
      <c r="CK137" s="170"/>
      <c r="CL137" s="169">
        <f>IF($AZ$101=10000000000,10000000000,IF('SOLAI T2D SPA'!$C$25&lt;=M137,M137,10000000000))</f>
        <v>10000000000</v>
      </c>
      <c r="CM137" s="170"/>
      <c r="CN137" s="169">
        <f>IF($AZ$101=10000000000,10000000000,IF('SOLAI T2D SPA'!$C$25&lt;=O137,O137,10000000000))</f>
        <v>10000000000</v>
      </c>
      <c r="CO137" s="170"/>
      <c r="CP137" s="169">
        <f>IF($AZ$101=10000000000,10000000000,IF('SOLAI T2D SPA'!$C$25&lt;=Q137,Q137,10000000000))</f>
        <v>10000000000</v>
      </c>
      <c r="CQ137" s="170"/>
      <c r="CR137" s="169">
        <f>IF($AZ$101=10000000000,10000000000,IF('SOLAI T2D SPA'!$C$25&lt;=S137,S137,10000000000))</f>
        <v>10000000000</v>
      </c>
      <c r="CS137" s="170"/>
      <c r="CT137" s="169">
        <f>IF($AZ$101=10000000000,10000000000,IF('SOLAI T2D SPA'!$C$25&lt;=U137,U137,10000000000))</f>
        <v>10000000000</v>
      </c>
      <c r="CU137" s="170"/>
      <c r="CV137" s="169">
        <f>IF($AZ$101=10000000000,10000000000,IF('SOLAI T2D SPA'!$C$25&lt;=W137,W137,10000000000))</f>
        <v>10000000000</v>
      </c>
      <c r="CW137" s="170"/>
      <c r="CX137" s="169">
        <f>IF($AZ$101=10000000000,10000000000,IF('SOLAI T2D SPA'!$C$25&lt;=Y137,Y137,10000000000))</f>
        <v>10000000000</v>
      </c>
      <c r="CY137" s="170"/>
      <c r="CZ137" s="169">
        <f>IF($AZ$101=10000000000,10000000000,IF('SOLAI T2D SPA'!$C$25&lt;=AA137,AA137,10000000000))</f>
        <v>10000000000</v>
      </c>
      <c r="DA137" s="170"/>
      <c r="DB137" s="169">
        <f>IF($AZ$101=10000000000,10000000000,IF('SOLAI T2D SPA'!$C$25&lt;=AC137,AC137,10000000000))</f>
        <v>10000000000</v>
      </c>
      <c r="DC137" s="170"/>
      <c r="DD137" s="169">
        <f>IF($AZ$101=10000000000,10000000000,IF('SOLAI T2D SPA'!$C$25&lt;=AE137,AE137,10000000000))</f>
        <v>10000000000</v>
      </c>
      <c r="DE137" s="170"/>
      <c r="DF137" s="169">
        <f>IF($AZ$101=10000000000,10000000000,IF('SOLAI T2D SPA'!$C$25&lt;=AG137,AG137,10000000000))</f>
        <v>10000000000</v>
      </c>
      <c r="DG137" s="170"/>
      <c r="DH137" s="169">
        <f>IF($AZ$101=10000000000,10000000000,IF('SOLAI T2D SPA'!$C$25&lt;=AI137,AI137,10000000000))</f>
        <v>10000000000</v>
      </c>
      <c r="DI137" s="170"/>
    </row>
    <row r="138" spans="1:113" ht="15" customHeight="1" x14ac:dyDescent="0.55000000000000004">
      <c r="A138" s="174"/>
      <c r="B138" s="174"/>
      <c r="C138" s="71">
        <v>5</v>
      </c>
      <c r="D138" s="6">
        <f t="shared" ref="D138" si="412">A137+B135+C138</f>
        <v>26</v>
      </c>
      <c r="E138" s="4">
        <f t="shared" ref="E138" si="413">(A137+C138)/100*2500+B135/100*0.4*2500/1.2</f>
        <v>383.33333333333337</v>
      </c>
      <c r="F138" s="4"/>
      <c r="G138" s="169">
        <v>1172.0583333333334</v>
      </c>
      <c r="H138" s="170"/>
      <c r="I138" s="169">
        <v>1824.9583333333335</v>
      </c>
      <c r="J138" s="170"/>
      <c r="K138" s="169">
        <v>2615.6750000000002</v>
      </c>
      <c r="L138" s="170"/>
      <c r="M138" s="169">
        <v>2972.2166666666667</v>
      </c>
      <c r="N138" s="170"/>
      <c r="O138" s="169">
        <v>3609.666666666667</v>
      </c>
      <c r="P138" s="170"/>
      <c r="Q138" s="169">
        <v>4380.8833333333341</v>
      </c>
      <c r="R138" s="170"/>
      <c r="S138" s="169">
        <v>5143.3666666666668</v>
      </c>
      <c r="T138" s="170"/>
      <c r="U138" s="169">
        <v>6034.4583333333339</v>
      </c>
      <c r="V138" s="170"/>
      <c r="W138" s="169">
        <v>6913.3416666666672</v>
      </c>
      <c r="X138" s="170"/>
      <c r="Y138" s="169">
        <v>7913.15</v>
      </c>
      <c r="Z138" s="170"/>
      <c r="AA138" s="169">
        <v>8897.4583333333339</v>
      </c>
      <c r="AB138" s="170"/>
      <c r="AC138" s="169">
        <v>9994.2833333333328</v>
      </c>
      <c r="AD138" s="170"/>
      <c r="AE138" s="169">
        <v>11071.716666666667</v>
      </c>
      <c r="AF138" s="170"/>
      <c r="AG138" s="169">
        <v>12252.208333333336</v>
      </c>
      <c r="AH138" s="170"/>
      <c r="AI138" s="169">
        <v>13407.9</v>
      </c>
      <c r="AJ138" s="170"/>
      <c r="BZ138" s="174"/>
      <c r="CA138" s="174"/>
      <c r="CB138" s="81">
        <f t="shared" si="377"/>
        <v>10000000000</v>
      </c>
      <c r="CC138" s="6">
        <f t="shared" ref="CC138" si="414">BZ137+CA135+CB138</f>
        <v>30000000000</v>
      </c>
      <c r="CD138" s="4">
        <f t="shared" ref="CD138" si="415">(BZ137+CB138)/100*2500+CA135/100*0.4*2500/1.2</f>
        <v>583333333333.33337</v>
      </c>
      <c r="CF138" s="169">
        <f>IF($AZ$102=10000000000,10000000000,IF('SOLAI T2D SPA'!$C$25&lt;=G138,G138,10000000000))</f>
        <v>10000000000</v>
      </c>
      <c r="CG138" s="170"/>
      <c r="CH138" s="169">
        <f>IF($AZ$102=10000000000,10000000000,IF('SOLAI T2D SPA'!$C$25&lt;=I138,I138,10000000000))</f>
        <v>10000000000</v>
      </c>
      <c r="CI138" s="170"/>
      <c r="CJ138" s="169">
        <f>IF($AZ$102=10000000000,10000000000,IF('SOLAI T2D SPA'!$C$25&lt;=K138,K138,10000000000))</f>
        <v>10000000000</v>
      </c>
      <c r="CK138" s="170"/>
      <c r="CL138" s="169">
        <f>IF($AZ$102=10000000000,10000000000,IF('SOLAI T2D SPA'!$C$25&lt;=M138,M138,10000000000))</f>
        <v>10000000000</v>
      </c>
      <c r="CM138" s="170"/>
      <c r="CN138" s="169">
        <f>IF($AZ$102=10000000000,10000000000,IF('SOLAI T2D SPA'!$C$25&lt;=O138,O138,10000000000))</f>
        <v>10000000000</v>
      </c>
      <c r="CO138" s="170"/>
      <c r="CP138" s="169">
        <f>IF($AZ$102=10000000000,10000000000,IF('SOLAI T2D SPA'!$C$25&lt;=Q138,Q138,10000000000))</f>
        <v>10000000000</v>
      </c>
      <c r="CQ138" s="170"/>
      <c r="CR138" s="169">
        <f>IF($AZ$102=10000000000,10000000000,IF('SOLAI T2D SPA'!$C$25&lt;=S138,S138,10000000000))</f>
        <v>10000000000</v>
      </c>
      <c r="CS138" s="170"/>
      <c r="CT138" s="169">
        <f>IF($AZ$102=10000000000,10000000000,IF('SOLAI T2D SPA'!$C$25&lt;=U138,U138,10000000000))</f>
        <v>10000000000</v>
      </c>
      <c r="CU138" s="170"/>
      <c r="CV138" s="169">
        <f>IF($AZ$102=10000000000,10000000000,IF('SOLAI T2D SPA'!$C$25&lt;=W138,W138,10000000000))</f>
        <v>10000000000</v>
      </c>
      <c r="CW138" s="170"/>
      <c r="CX138" s="169">
        <f>IF($AZ$102=10000000000,10000000000,IF('SOLAI T2D SPA'!$C$25&lt;=Y138,Y138,10000000000))</f>
        <v>10000000000</v>
      </c>
      <c r="CY138" s="170"/>
      <c r="CZ138" s="169">
        <f>IF($AZ$102=10000000000,10000000000,IF('SOLAI T2D SPA'!$C$25&lt;=AA138,AA138,10000000000))</f>
        <v>10000000000</v>
      </c>
      <c r="DA138" s="170"/>
      <c r="DB138" s="169">
        <f>IF($AZ$102=10000000000,10000000000,IF('SOLAI T2D SPA'!$C$25&lt;=AC138,AC138,10000000000))</f>
        <v>10000000000</v>
      </c>
      <c r="DC138" s="170"/>
      <c r="DD138" s="169">
        <f>IF($AZ$102=10000000000,10000000000,IF('SOLAI T2D SPA'!$C$25&lt;=AE138,AE138,10000000000))</f>
        <v>10000000000</v>
      </c>
      <c r="DE138" s="170"/>
      <c r="DF138" s="169">
        <f>IF($AZ$102=10000000000,10000000000,IF('SOLAI T2D SPA'!$C$25&lt;=AG138,AG138,10000000000))</f>
        <v>10000000000</v>
      </c>
      <c r="DG138" s="170"/>
      <c r="DH138" s="169">
        <f>IF($AZ$102=10000000000,10000000000,IF('SOLAI T2D SPA'!$C$25&lt;=AI138,AI138,10000000000))</f>
        <v>10000000000</v>
      </c>
      <c r="DI138" s="170"/>
    </row>
    <row r="139" spans="1:113" ht="15" customHeight="1" x14ac:dyDescent="0.55000000000000004">
      <c r="A139" s="173">
        <v>4</v>
      </c>
      <c r="B139" s="173">
        <v>18</v>
      </c>
      <c r="C139" s="71">
        <v>4</v>
      </c>
      <c r="D139" s="6">
        <f t="shared" ref="D139" si="416">A139+B139+C139</f>
        <v>26</v>
      </c>
      <c r="E139" s="4">
        <f t="shared" ref="E139" si="417">(A139+C139)/100*2500+B139/100*0.4*2500/1.2</f>
        <v>350</v>
      </c>
      <c r="F139" s="4"/>
      <c r="G139" s="169">
        <v>1172.0583333333334</v>
      </c>
      <c r="H139" s="170"/>
      <c r="I139" s="169">
        <v>1824.9583333333335</v>
      </c>
      <c r="J139" s="170"/>
      <c r="K139" s="169">
        <v>2615.6750000000002</v>
      </c>
      <c r="L139" s="170"/>
      <c r="M139" s="169">
        <v>2972.2166666666667</v>
      </c>
      <c r="N139" s="170"/>
      <c r="O139" s="169">
        <v>3609.666666666667</v>
      </c>
      <c r="P139" s="170"/>
      <c r="Q139" s="169">
        <v>4380.8833333333341</v>
      </c>
      <c r="R139" s="170"/>
      <c r="S139" s="169">
        <v>5143.3666666666668</v>
      </c>
      <c r="T139" s="170"/>
      <c r="U139" s="169">
        <v>6034.4583333333339</v>
      </c>
      <c r="V139" s="170"/>
      <c r="W139" s="169">
        <v>6913.3416666666672</v>
      </c>
      <c r="X139" s="170"/>
      <c r="Y139" s="169">
        <v>7913.15</v>
      </c>
      <c r="Z139" s="170"/>
      <c r="AA139" s="169">
        <v>8897.4583333333339</v>
      </c>
      <c r="AB139" s="170"/>
      <c r="AC139" s="169">
        <v>9994.2833333333328</v>
      </c>
      <c r="AD139" s="170"/>
      <c r="AE139" s="169">
        <v>11071.716666666667</v>
      </c>
      <c r="AF139" s="170"/>
      <c r="AG139" s="169">
        <v>12252.208333333336</v>
      </c>
      <c r="AH139" s="170"/>
      <c r="AI139" s="169">
        <v>13407.9</v>
      </c>
      <c r="AJ139" s="170"/>
      <c r="BZ139" s="173">
        <f t="shared" ref="BZ139:CA139" si="418">AV103</f>
        <v>10000000000</v>
      </c>
      <c r="CA139" s="173">
        <f t="shared" si="418"/>
        <v>10000000000</v>
      </c>
      <c r="CB139" s="81">
        <f t="shared" si="377"/>
        <v>10000000000</v>
      </c>
      <c r="CC139" s="6">
        <f t="shared" ref="CC139" si="419">BZ139+CA139+CB139</f>
        <v>30000000000</v>
      </c>
      <c r="CD139" s="4">
        <f t="shared" ref="CD139" si="420">(BZ139+CB139)/100*2500+CA139/100*0.4*2500/1.2</f>
        <v>583333333333.33337</v>
      </c>
      <c r="CF139" s="169">
        <f>IF($AZ$103=10000000000,10000000000,IF('SOLAI T2D SPA'!$C$25&lt;=G139,G139,10000000000))</f>
        <v>10000000000</v>
      </c>
      <c r="CG139" s="170"/>
      <c r="CH139" s="169">
        <f>IF($AZ$103=10000000000,10000000000,IF('SOLAI T2D SPA'!$C$25&lt;=I139,I139,10000000000))</f>
        <v>10000000000</v>
      </c>
      <c r="CI139" s="170"/>
      <c r="CJ139" s="169">
        <f>IF($AZ$103=10000000000,10000000000,IF('SOLAI T2D SPA'!$C$25&lt;=K139,K139,10000000000))</f>
        <v>10000000000</v>
      </c>
      <c r="CK139" s="170"/>
      <c r="CL139" s="169">
        <f>IF($AZ$103=10000000000,10000000000,IF('SOLAI T2D SPA'!$C$25&lt;=M139,M139,10000000000))</f>
        <v>10000000000</v>
      </c>
      <c r="CM139" s="170"/>
      <c r="CN139" s="169">
        <f>IF($AZ$103=10000000000,10000000000,IF('SOLAI T2D SPA'!$C$25&lt;=O139,O139,10000000000))</f>
        <v>10000000000</v>
      </c>
      <c r="CO139" s="170"/>
      <c r="CP139" s="169">
        <f>IF($AZ$103=10000000000,10000000000,IF('SOLAI T2D SPA'!$C$25&lt;=Q139,Q139,10000000000))</f>
        <v>10000000000</v>
      </c>
      <c r="CQ139" s="170"/>
      <c r="CR139" s="169">
        <f>IF($AZ$103=10000000000,10000000000,IF('SOLAI T2D SPA'!$C$25&lt;=S139,S139,10000000000))</f>
        <v>10000000000</v>
      </c>
      <c r="CS139" s="170"/>
      <c r="CT139" s="169">
        <f>IF($AZ$103=10000000000,10000000000,IF('SOLAI T2D SPA'!$C$25&lt;=U139,U139,10000000000))</f>
        <v>10000000000</v>
      </c>
      <c r="CU139" s="170"/>
      <c r="CV139" s="169">
        <f>IF($AZ$103=10000000000,10000000000,IF('SOLAI T2D SPA'!$C$25&lt;=W139,W139,10000000000))</f>
        <v>10000000000</v>
      </c>
      <c r="CW139" s="170"/>
      <c r="CX139" s="169">
        <f>IF($AZ$103=10000000000,10000000000,IF('SOLAI T2D SPA'!$C$25&lt;=Y139,Y139,10000000000))</f>
        <v>10000000000</v>
      </c>
      <c r="CY139" s="170"/>
      <c r="CZ139" s="169">
        <f>IF($AZ$103=10000000000,10000000000,IF('SOLAI T2D SPA'!$C$25&lt;=AA139,AA139,10000000000))</f>
        <v>10000000000</v>
      </c>
      <c r="DA139" s="170"/>
      <c r="DB139" s="169">
        <f>IF($AZ$103=10000000000,10000000000,IF('SOLAI T2D SPA'!$C$25&lt;=AC139,AC139,10000000000))</f>
        <v>10000000000</v>
      </c>
      <c r="DC139" s="170"/>
      <c r="DD139" s="169">
        <f>IF($AZ$103=10000000000,10000000000,IF('SOLAI T2D SPA'!$C$25&lt;=AE139,AE139,10000000000))</f>
        <v>10000000000</v>
      </c>
      <c r="DE139" s="170"/>
      <c r="DF139" s="169">
        <f>IF($AZ$103=10000000000,10000000000,IF('SOLAI T2D SPA'!$C$25&lt;=AG139,AG139,10000000000))</f>
        <v>10000000000</v>
      </c>
      <c r="DG139" s="170"/>
      <c r="DH139" s="169">
        <f>IF($AZ$103=10000000000,10000000000,IF('SOLAI T2D SPA'!$C$25&lt;=AI139,AI139,10000000000))</f>
        <v>10000000000</v>
      </c>
      <c r="DI139" s="170"/>
    </row>
    <row r="140" spans="1:113" ht="15" customHeight="1" x14ac:dyDescent="0.55000000000000004">
      <c r="A140" s="174"/>
      <c r="B140" s="175"/>
      <c r="C140" s="71">
        <v>5</v>
      </c>
      <c r="D140" s="6">
        <f t="shared" ref="D140" si="421">A139+B139+C140</f>
        <v>27</v>
      </c>
      <c r="E140" s="4">
        <f t="shared" ref="E140" si="422">(A139+C140)/100*2500+B139/100*0.4*2500/1.2</f>
        <v>375</v>
      </c>
      <c r="F140" s="4"/>
      <c r="G140" s="169">
        <v>1221.0666666666666</v>
      </c>
      <c r="H140" s="170"/>
      <c r="I140" s="169">
        <v>1901.5166666666669</v>
      </c>
      <c r="J140" s="170"/>
      <c r="K140" s="169">
        <v>2725.9083333333338</v>
      </c>
      <c r="L140" s="170"/>
      <c r="M140" s="169">
        <v>3098.2249999999999</v>
      </c>
      <c r="N140" s="170"/>
      <c r="O140" s="169">
        <v>3763.4083333333338</v>
      </c>
      <c r="P140" s="170"/>
      <c r="Q140" s="169">
        <v>4568.4416666666666</v>
      </c>
      <c r="R140" s="170"/>
      <c r="S140" s="169">
        <v>5364.7333333333336</v>
      </c>
      <c r="T140" s="170"/>
      <c r="U140" s="169">
        <v>6295.5583333333334</v>
      </c>
      <c r="V140" s="170"/>
      <c r="W140" s="169">
        <v>7214.8249999999998</v>
      </c>
      <c r="X140" s="170"/>
      <c r="Y140" s="169">
        <v>8260.15</v>
      </c>
      <c r="Z140" s="170"/>
      <c r="AA140" s="169">
        <v>9290.7416666666668</v>
      </c>
      <c r="AB140" s="170"/>
      <c r="AC140" s="169">
        <v>10439.65</v>
      </c>
      <c r="AD140" s="170"/>
      <c r="AE140" s="169">
        <v>11569.183333333334</v>
      </c>
      <c r="AF140" s="170"/>
      <c r="AG140" s="169">
        <v>12808.733333333335</v>
      </c>
      <c r="AH140" s="170"/>
      <c r="AI140" s="169">
        <v>14022.066666666668</v>
      </c>
      <c r="AJ140" s="170"/>
      <c r="BZ140" s="174"/>
      <c r="CA140" s="175"/>
      <c r="CB140" s="81">
        <f t="shared" si="377"/>
        <v>10000000000</v>
      </c>
      <c r="CC140" s="6">
        <f t="shared" ref="CC140" si="423">BZ139+CA139+CB140</f>
        <v>30000000000</v>
      </c>
      <c r="CD140" s="4">
        <f t="shared" ref="CD140" si="424">(BZ139+CB140)/100*2500+CA139/100*0.4*2500/1.2</f>
        <v>583333333333.33337</v>
      </c>
      <c r="CF140" s="169">
        <f>IF($AZ$104=10000000000,10000000000,IF('SOLAI T2D SPA'!$C$25&lt;=G140,G140,10000000000))</f>
        <v>10000000000</v>
      </c>
      <c r="CG140" s="170"/>
      <c r="CH140" s="169">
        <f>IF($AZ$104=10000000000,10000000000,IF('SOLAI T2D SPA'!$C$25&lt;=I140,I140,10000000000))</f>
        <v>10000000000</v>
      </c>
      <c r="CI140" s="170"/>
      <c r="CJ140" s="169">
        <f>IF($AZ$104=10000000000,10000000000,IF('SOLAI T2D SPA'!$C$25&lt;=K140,K140,10000000000))</f>
        <v>10000000000</v>
      </c>
      <c r="CK140" s="170"/>
      <c r="CL140" s="169">
        <f>IF($AZ$104=10000000000,10000000000,IF('SOLAI T2D SPA'!$C$25&lt;=M140,M140,10000000000))</f>
        <v>10000000000</v>
      </c>
      <c r="CM140" s="170"/>
      <c r="CN140" s="169">
        <f>IF($AZ$104=10000000000,10000000000,IF('SOLAI T2D SPA'!$C$25&lt;=O140,O140,10000000000))</f>
        <v>10000000000</v>
      </c>
      <c r="CO140" s="170"/>
      <c r="CP140" s="169">
        <f>IF($AZ$104=10000000000,10000000000,IF('SOLAI T2D SPA'!$C$25&lt;=Q140,Q140,10000000000))</f>
        <v>10000000000</v>
      </c>
      <c r="CQ140" s="170"/>
      <c r="CR140" s="169">
        <f>IF($AZ$104=10000000000,10000000000,IF('SOLAI T2D SPA'!$C$25&lt;=S140,S140,10000000000))</f>
        <v>10000000000</v>
      </c>
      <c r="CS140" s="170"/>
      <c r="CT140" s="169">
        <f>IF($AZ$104=10000000000,10000000000,IF('SOLAI T2D SPA'!$C$25&lt;=U140,U140,10000000000))</f>
        <v>10000000000</v>
      </c>
      <c r="CU140" s="170"/>
      <c r="CV140" s="169">
        <f>IF($AZ$104=10000000000,10000000000,IF('SOLAI T2D SPA'!$C$25&lt;=W140,W140,10000000000))</f>
        <v>10000000000</v>
      </c>
      <c r="CW140" s="170"/>
      <c r="CX140" s="169">
        <f>IF($AZ$104=10000000000,10000000000,IF('SOLAI T2D SPA'!$C$25&lt;=Y140,Y140,10000000000))</f>
        <v>10000000000</v>
      </c>
      <c r="CY140" s="170"/>
      <c r="CZ140" s="169">
        <f>IF($AZ$104=10000000000,10000000000,IF('SOLAI T2D SPA'!$C$25&lt;=AA140,AA140,10000000000))</f>
        <v>10000000000</v>
      </c>
      <c r="DA140" s="170"/>
      <c r="DB140" s="169">
        <f>IF($AZ$104=10000000000,10000000000,IF('SOLAI T2D SPA'!$C$25&lt;=AC140,AC140,10000000000))</f>
        <v>10000000000</v>
      </c>
      <c r="DC140" s="170"/>
      <c r="DD140" s="169">
        <f>IF($AZ$104=10000000000,10000000000,IF('SOLAI T2D SPA'!$C$25&lt;=AE140,AE140,10000000000))</f>
        <v>10000000000</v>
      </c>
      <c r="DE140" s="170"/>
      <c r="DF140" s="169">
        <f>IF($AZ$104=10000000000,10000000000,IF('SOLAI T2D SPA'!$C$25&lt;=AG140,AG140,10000000000))</f>
        <v>10000000000</v>
      </c>
      <c r="DG140" s="170"/>
      <c r="DH140" s="169">
        <f>IF($AZ$104=10000000000,10000000000,IF('SOLAI T2D SPA'!$C$25&lt;=AI140,AI140,10000000000))</f>
        <v>10000000000</v>
      </c>
      <c r="DI140" s="170"/>
    </row>
    <row r="141" spans="1:113" ht="15" customHeight="1" x14ac:dyDescent="0.55000000000000004">
      <c r="A141" s="173">
        <v>5</v>
      </c>
      <c r="B141" s="175"/>
      <c r="C141" s="71">
        <v>4</v>
      </c>
      <c r="D141" s="6">
        <f t="shared" ref="D141" si="425">A141+B139+C141</f>
        <v>27</v>
      </c>
      <c r="E141" s="4">
        <f t="shared" ref="E141" si="426">(A141+C141)/100*2500+B139/100*0.4*2500/1.2</f>
        <v>375</v>
      </c>
      <c r="F141" s="4"/>
      <c r="G141" s="169">
        <v>1221.0666666666666</v>
      </c>
      <c r="H141" s="170"/>
      <c r="I141" s="169">
        <v>1901.5166666666669</v>
      </c>
      <c r="J141" s="170"/>
      <c r="K141" s="169">
        <v>2725.9083333333338</v>
      </c>
      <c r="L141" s="170"/>
      <c r="M141" s="169">
        <v>3098.2249999999999</v>
      </c>
      <c r="N141" s="170"/>
      <c r="O141" s="169">
        <v>3763.4083333333338</v>
      </c>
      <c r="P141" s="170"/>
      <c r="Q141" s="169">
        <v>4568.4416666666666</v>
      </c>
      <c r="R141" s="170"/>
      <c r="S141" s="169">
        <v>5364.7333333333336</v>
      </c>
      <c r="T141" s="170"/>
      <c r="U141" s="169">
        <v>6295.5583333333334</v>
      </c>
      <c r="V141" s="170"/>
      <c r="W141" s="169">
        <v>7214.8249999999998</v>
      </c>
      <c r="X141" s="170"/>
      <c r="Y141" s="169">
        <v>8260.15</v>
      </c>
      <c r="Z141" s="170"/>
      <c r="AA141" s="169">
        <v>9290.7416666666668</v>
      </c>
      <c r="AB141" s="170"/>
      <c r="AC141" s="169">
        <v>10439.65</v>
      </c>
      <c r="AD141" s="170"/>
      <c r="AE141" s="169">
        <v>11569.183333333334</v>
      </c>
      <c r="AF141" s="170"/>
      <c r="AG141" s="169">
        <v>12808.733333333335</v>
      </c>
      <c r="AH141" s="170"/>
      <c r="AI141" s="169">
        <v>14022.066666666668</v>
      </c>
      <c r="AJ141" s="170"/>
      <c r="BZ141" s="173">
        <f t="shared" ref="BZ141" si="427">AV105</f>
        <v>10000000000</v>
      </c>
      <c r="CA141" s="175"/>
      <c r="CB141" s="81">
        <f t="shared" si="377"/>
        <v>10000000000</v>
      </c>
      <c r="CC141" s="6">
        <f t="shared" ref="CC141" si="428">BZ141+CA139+CB141</f>
        <v>30000000000</v>
      </c>
      <c r="CD141" s="4">
        <f t="shared" ref="CD141" si="429">(BZ141+CB141)/100*2500+CA139/100*0.4*2500/1.2</f>
        <v>583333333333.33337</v>
      </c>
      <c r="CF141" s="169">
        <f>IF($AZ$105=10000000000,10000000000,IF('SOLAI T2D SPA'!$C$25&lt;=G141,G141,10000000000))</f>
        <v>10000000000</v>
      </c>
      <c r="CG141" s="170"/>
      <c r="CH141" s="169">
        <f>IF($AZ$105=10000000000,10000000000,IF('SOLAI T2D SPA'!$C$25&lt;=I141,I141,10000000000))</f>
        <v>10000000000</v>
      </c>
      <c r="CI141" s="170"/>
      <c r="CJ141" s="169">
        <f>IF($AZ$105=10000000000,10000000000,IF('SOLAI T2D SPA'!$C$25&lt;=K141,K141,10000000000))</f>
        <v>10000000000</v>
      </c>
      <c r="CK141" s="170"/>
      <c r="CL141" s="169">
        <f>IF($AZ$105=10000000000,10000000000,IF('SOLAI T2D SPA'!$C$25&lt;=M141,M141,10000000000))</f>
        <v>10000000000</v>
      </c>
      <c r="CM141" s="170"/>
      <c r="CN141" s="169">
        <f>IF($AZ$105=10000000000,10000000000,IF('SOLAI T2D SPA'!$C$25&lt;=O141,O141,10000000000))</f>
        <v>10000000000</v>
      </c>
      <c r="CO141" s="170"/>
      <c r="CP141" s="169">
        <f>IF($AZ$105=10000000000,10000000000,IF('SOLAI T2D SPA'!$C$25&lt;=Q141,Q141,10000000000))</f>
        <v>10000000000</v>
      </c>
      <c r="CQ141" s="170"/>
      <c r="CR141" s="169">
        <f>IF($AZ$105=10000000000,10000000000,IF('SOLAI T2D SPA'!$C$25&lt;=S141,S141,10000000000))</f>
        <v>10000000000</v>
      </c>
      <c r="CS141" s="170"/>
      <c r="CT141" s="169">
        <f>IF($AZ$105=10000000000,10000000000,IF('SOLAI T2D SPA'!$C$25&lt;=U141,U141,10000000000))</f>
        <v>10000000000</v>
      </c>
      <c r="CU141" s="170"/>
      <c r="CV141" s="169">
        <f>IF($AZ$105=10000000000,10000000000,IF('SOLAI T2D SPA'!$C$25&lt;=W141,W141,10000000000))</f>
        <v>10000000000</v>
      </c>
      <c r="CW141" s="170"/>
      <c r="CX141" s="169">
        <f>IF($AZ$105=10000000000,10000000000,IF('SOLAI T2D SPA'!$C$25&lt;=Y141,Y141,10000000000))</f>
        <v>10000000000</v>
      </c>
      <c r="CY141" s="170"/>
      <c r="CZ141" s="169">
        <f>IF($AZ$105=10000000000,10000000000,IF('SOLAI T2D SPA'!$C$25&lt;=AA141,AA141,10000000000))</f>
        <v>10000000000</v>
      </c>
      <c r="DA141" s="170"/>
      <c r="DB141" s="169">
        <f>IF($AZ$105=10000000000,10000000000,IF('SOLAI T2D SPA'!$C$25&lt;=AC141,AC141,10000000000))</f>
        <v>10000000000</v>
      </c>
      <c r="DC141" s="170"/>
      <c r="DD141" s="169">
        <f>IF($AZ$105=10000000000,10000000000,IF('SOLAI T2D SPA'!$C$25&lt;=AE141,AE141,10000000000))</f>
        <v>10000000000</v>
      </c>
      <c r="DE141" s="170"/>
      <c r="DF141" s="169">
        <f>IF($AZ$105=10000000000,10000000000,IF('SOLAI T2D SPA'!$C$25&lt;=AG141,AG141,10000000000))</f>
        <v>10000000000</v>
      </c>
      <c r="DG141" s="170"/>
      <c r="DH141" s="169">
        <f>IF($AZ$105=10000000000,10000000000,IF('SOLAI T2D SPA'!$C$25&lt;=AI141,AI141,10000000000))</f>
        <v>10000000000</v>
      </c>
      <c r="DI141" s="170"/>
    </row>
    <row r="142" spans="1:113" ht="15" customHeight="1" x14ac:dyDescent="0.55000000000000004">
      <c r="A142" s="174"/>
      <c r="B142" s="174"/>
      <c r="C142" s="71">
        <v>5</v>
      </c>
      <c r="D142" s="6">
        <f t="shared" ref="D142" si="430">A141+B139+C142</f>
        <v>28</v>
      </c>
      <c r="E142" s="4">
        <f t="shared" ref="E142" si="431">(A141+C142)/100*2500+B139/100*0.4*2500/1.2</f>
        <v>400</v>
      </c>
      <c r="F142" s="4"/>
      <c r="G142" s="169">
        <v>1270.1083333333333</v>
      </c>
      <c r="H142" s="170"/>
      <c r="I142" s="169">
        <v>1978.15</v>
      </c>
      <c r="J142" s="170"/>
      <c r="K142" s="169">
        <v>2836.5666666666671</v>
      </c>
      <c r="L142" s="170"/>
      <c r="M142" s="169">
        <v>3224.0583333333338</v>
      </c>
      <c r="N142" s="170"/>
      <c r="O142" s="169">
        <v>3917.0333333333338</v>
      </c>
      <c r="P142" s="170"/>
      <c r="Q142" s="169">
        <v>4755.9333333333334</v>
      </c>
      <c r="R142" s="170"/>
      <c r="S142" s="169">
        <v>5586.1</v>
      </c>
      <c r="T142" s="170"/>
      <c r="U142" s="169">
        <v>6556.7666666666673</v>
      </c>
      <c r="V142" s="170"/>
      <c r="W142" s="169">
        <v>7515.8416666666672</v>
      </c>
      <c r="X142" s="170"/>
      <c r="Y142" s="169">
        <v>8607.6083333333336</v>
      </c>
      <c r="Z142" s="170"/>
      <c r="AA142" s="169">
        <v>9684.7833333333328</v>
      </c>
      <c r="AB142" s="170"/>
      <c r="AC142" s="169">
        <v>10886.216666666667</v>
      </c>
      <c r="AD142" s="170"/>
      <c r="AE142" s="169">
        <v>12066.916666666668</v>
      </c>
      <c r="AF142" s="170"/>
      <c r="AG142" s="169">
        <v>13364.55</v>
      </c>
      <c r="AH142" s="170"/>
      <c r="AI142" s="169">
        <v>14635.85</v>
      </c>
      <c r="AJ142" s="170"/>
      <c r="BZ142" s="174"/>
      <c r="CA142" s="174"/>
      <c r="CB142" s="81">
        <f t="shared" si="377"/>
        <v>10000000000</v>
      </c>
      <c r="CC142" s="6">
        <f t="shared" ref="CC142" si="432">BZ141+CA139+CB142</f>
        <v>30000000000</v>
      </c>
      <c r="CD142" s="4">
        <f t="shared" ref="CD142" si="433">(BZ141+CB142)/100*2500+CA139/100*0.4*2500/1.2</f>
        <v>583333333333.33337</v>
      </c>
      <c r="CF142" s="169">
        <f>IF($AZ$106=10000000000,10000000000,IF('SOLAI T2D SPA'!$C$25&lt;=G142,G142,10000000000))</f>
        <v>10000000000</v>
      </c>
      <c r="CG142" s="170"/>
      <c r="CH142" s="169">
        <f>IF($AZ$106=10000000000,10000000000,IF('SOLAI T2D SPA'!$C$25&lt;=I142,I142,10000000000))</f>
        <v>10000000000</v>
      </c>
      <c r="CI142" s="170"/>
      <c r="CJ142" s="169">
        <f>IF($AZ$106=10000000000,10000000000,IF('SOLAI T2D SPA'!$C$25&lt;=K142,K142,10000000000))</f>
        <v>10000000000</v>
      </c>
      <c r="CK142" s="170"/>
      <c r="CL142" s="169">
        <f>IF($AZ$106=10000000000,10000000000,IF('SOLAI T2D SPA'!$C$25&lt;=M142,M142,10000000000))</f>
        <v>10000000000</v>
      </c>
      <c r="CM142" s="170"/>
      <c r="CN142" s="169">
        <f>IF($AZ$106=10000000000,10000000000,IF('SOLAI T2D SPA'!$C$25&lt;=O142,O142,10000000000))</f>
        <v>10000000000</v>
      </c>
      <c r="CO142" s="170"/>
      <c r="CP142" s="169">
        <f>IF($AZ$106=10000000000,10000000000,IF('SOLAI T2D SPA'!$C$25&lt;=Q142,Q142,10000000000))</f>
        <v>10000000000</v>
      </c>
      <c r="CQ142" s="170"/>
      <c r="CR142" s="169">
        <f>IF($AZ$106=10000000000,10000000000,IF('SOLAI T2D SPA'!$C$25&lt;=S142,S142,10000000000))</f>
        <v>10000000000</v>
      </c>
      <c r="CS142" s="170"/>
      <c r="CT142" s="169">
        <f>IF($AZ$106=10000000000,10000000000,IF('SOLAI T2D SPA'!$C$25&lt;=U142,U142,10000000000))</f>
        <v>10000000000</v>
      </c>
      <c r="CU142" s="170"/>
      <c r="CV142" s="169">
        <f>IF($AZ$106=10000000000,10000000000,IF('SOLAI T2D SPA'!$C$25&lt;=W142,W142,10000000000))</f>
        <v>10000000000</v>
      </c>
      <c r="CW142" s="170"/>
      <c r="CX142" s="169">
        <f>IF($AZ$106=10000000000,10000000000,IF('SOLAI T2D SPA'!$C$25&lt;=Y142,Y142,10000000000))</f>
        <v>10000000000</v>
      </c>
      <c r="CY142" s="170"/>
      <c r="CZ142" s="169">
        <f>IF($AZ$106=10000000000,10000000000,IF('SOLAI T2D SPA'!$C$25&lt;=AA142,AA142,10000000000))</f>
        <v>10000000000</v>
      </c>
      <c r="DA142" s="170"/>
      <c r="DB142" s="169">
        <f>IF($AZ$106=10000000000,10000000000,IF('SOLAI T2D SPA'!$C$25&lt;=AC142,AC142,10000000000))</f>
        <v>10000000000</v>
      </c>
      <c r="DC142" s="170"/>
      <c r="DD142" s="169">
        <f>IF($AZ$106=10000000000,10000000000,IF('SOLAI T2D SPA'!$C$25&lt;=AE142,AE142,10000000000))</f>
        <v>10000000000</v>
      </c>
      <c r="DE142" s="170"/>
      <c r="DF142" s="169">
        <f>IF($AZ$106=10000000000,10000000000,IF('SOLAI T2D SPA'!$C$25&lt;=AG142,AG142,10000000000))</f>
        <v>10000000000</v>
      </c>
      <c r="DG142" s="170"/>
      <c r="DH142" s="169">
        <f>IF($AZ$106=10000000000,10000000000,IF('SOLAI T2D SPA'!$C$25&lt;=AI142,AI142,10000000000))</f>
        <v>10000000000</v>
      </c>
      <c r="DI142" s="170"/>
    </row>
    <row r="143" spans="1:113" ht="15" customHeight="1" x14ac:dyDescent="0.55000000000000004">
      <c r="A143" s="173">
        <v>4</v>
      </c>
      <c r="B143" s="173">
        <v>20</v>
      </c>
      <c r="C143" s="71">
        <v>4</v>
      </c>
      <c r="D143" s="6">
        <f t="shared" ref="D143" si="434">A143+B143+C143</f>
        <v>28</v>
      </c>
      <c r="E143" s="4">
        <f t="shared" ref="E143" si="435">(A143+C143)/100*2500+B143/100*0.4*2500/1.2</f>
        <v>366.66666666666669</v>
      </c>
      <c r="F143" s="4"/>
      <c r="G143" s="169">
        <v>1270.1083333333333</v>
      </c>
      <c r="H143" s="170"/>
      <c r="I143" s="169">
        <v>1978.15</v>
      </c>
      <c r="J143" s="170"/>
      <c r="K143" s="169">
        <v>2836.5666666666671</v>
      </c>
      <c r="L143" s="170"/>
      <c r="M143" s="169">
        <v>3224.0583333333338</v>
      </c>
      <c r="N143" s="170"/>
      <c r="O143" s="169">
        <v>3917.0333333333338</v>
      </c>
      <c r="P143" s="170"/>
      <c r="Q143" s="169">
        <v>4755.9333333333334</v>
      </c>
      <c r="R143" s="170"/>
      <c r="S143" s="169">
        <v>5586.1</v>
      </c>
      <c r="T143" s="170"/>
      <c r="U143" s="169">
        <v>6556.7666666666673</v>
      </c>
      <c r="V143" s="170"/>
      <c r="W143" s="169">
        <v>7515.8416666666672</v>
      </c>
      <c r="X143" s="170"/>
      <c r="Y143" s="169">
        <v>8607.6083333333336</v>
      </c>
      <c r="Z143" s="170"/>
      <c r="AA143" s="169">
        <v>9684.7833333333328</v>
      </c>
      <c r="AB143" s="170"/>
      <c r="AC143" s="169">
        <v>10886.216666666667</v>
      </c>
      <c r="AD143" s="170"/>
      <c r="AE143" s="169">
        <v>12066.916666666668</v>
      </c>
      <c r="AF143" s="170"/>
      <c r="AG143" s="169">
        <v>13364.55</v>
      </c>
      <c r="AH143" s="170"/>
      <c r="AI143" s="169">
        <v>14635.85</v>
      </c>
      <c r="AJ143" s="170"/>
      <c r="BZ143" s="173">
        <f t="shared" ref="BZ143:CA143" si="436">AV107</f>
        <v>10000000000</v>
      </c>
      <c r="CA143" s="173">
        <f t="shared" si="436"/>
        <v>10000000000</v>
      </c>
      <c r="CB143" s="81">
        <f t="shared" si="377"/>
        <v>10000000000</v>
      </c>
      <c r="CC143" s="6">
        <f t="shared" ref="CC143" si="437">BZ143+CA143+CB143</f>
        <v>30000000000</v>
      </c>
      <c r="CD143" s="4">
        <f t="shared" ref="CD143" si="438">(BZ143+CB143)/100*2500+CA143/100*0.4*2500/1.2</f>
        <v>583333333333.33337</v>
      </c>
      <c r="CF143" s="169">
        <f>IF($AZ$107=10000000000,10000000000,IF('SOLAI T2D SPA'!$C$25&lt;=G143,G143,10000000000))</f>
        <v>10000000000</v>
      </c>
      <c r="CG143" s="170"/>
      <c r="CH143" s="169">
        <f>IF($AZ$107=10000000000,10000000000,IF('SOLAI T2D SPA'!$C$25&lt;=I143,I143,10000000000))</f>
        <v>10000000000</v>
      </c>
      <c r="CI143" s="170"/>
      <c r="CJ143" s="169">
        <f>IF($AZ$107=10000000000,10000000000,IF('SOLAI T2D SPA'!$C$25&lt;=K143,K143,10000000000))</f>
        <v>10000000000</v>
      </c>
      <c r="CK143" s="170"/>
      <c r="CL143" s="169">
        <f>IF($AZ$107=10000000000,10000000000,IF('SOLAI T2D SPA'!$C$25&lt;=M143,M143,10000000000))</f>
        <v>10000000000</v>
      </c>
      <c r="CM143" s="170"/>
      <c r="CN143" s="169">
        <f>IF($AZ$107=10000000000,10000000000,IF('SOLAI T2D SPA'!$C$25&lt;=O143,O143,10000000000))</f>
        <v>10000000000</v>
      </c>
      <c r="CO143" s="170"/>
      <c r="CP143" s="169">
        <f>IF($AZ$107=10000000000,10000000000,IF('SOLAI T2D SPA'!$C$25&lt;=Q143,Q143,10000000000))</f>
        <v>10000000000</v>
      </c>
      <c r="CQ143" s="170"/>
      <c r="CR143" s="169">
        <f>IF($AZ$107=10000000000,10000000000,IF('SOLAI T2D SPA'!$C$25&lt;=S143,S143,10000000000))</f>
        <v>10000000000</v>
      </c>
      <c r="CS143" s="170"/>
      <c r="CT143" s="169">
        <f>IF($AZ$107=10000000000,10000000000,IF('SOLAI T2D SPA'!$C$25&lt;=U143,U143,10000000000))</f>
        <v>10000000000</v>
      </c>
      <c r="CU143" s="170"/>
      <c r="CV143" s="169">
        <f>IF($AZ$107=10000000000,10000000000,IF('SOLAI T2D SPA'!$C$25&lt;=W143,W143,10000000000))</f>
        <v>10000000000</v>
      </c>
      <c r="CW143" s="170"/>
      <c r="CX143" s="169">
        <f>IF($AZ$107=10000000000,10000000000,IF('SOLAI T2D SPA'!$C$25&lt;=Y143,Y143,10000000000))</f>
        <v>10000000000</v>
      </c>
      <c r="CY143" s="170"/>
      <c r="CZ143" s="169">
        <f>IF($AZ$107=10000000000,10000000000,IF('SOLAI T2D SPA'!$C$25&lt;=AA143,AA143,10000000000))</f>
        <v>10000000000</v>
      </c>
      <c r="DA143" s="170"/>
      <c r="DB143" s="169">
        <f>IF($AZ$107=10000000000,10000000000,IF('SOLAI T2D SPA'!$C$25&lt;=AC143,AC143,10000000000))</f>
        <v>10000000000</v>
      </c>
      <c r="DC143" s="170"/>
      <c r="DD143" s="169">
        <f>IF($AZ$107=10000000000,10000000000,IF('SOLAI T2D SPA'!$C$25&lt;=AE143,AE143,10000000000))</f>
        <v>10000000000</v>
      </c>
      <c r="DE143" s="170"/>
      <c r="DF143" s="169">
        <f>IF($AZ$107=10000000000,10000000000,IF('SOLAI T2D SPA'!$C$25&lt;=AG143,AG143,10000000000))</f>
        <v>10000000000</v>
      </c>
      <c r="DG143" s="170"/>
      <c r="DH143" s="169">
        <f>IF($AZ$107=10000000000,10000000000,IF('SOLAI T2D SPA'!$C$25&lt;=AI143,AI143,10000000000))</f>
        <v>10000000000</v>
      </c>
      <c r="DI143" s="170"/>
    </row>
    <row r="144" spans="1:113" ht="15" customHeight="1" x14ac:dyDescent="0.55000000000000004">
      <c r="A144" s="174"/>
      <c r="B144" s="175"/>
      <c r="C144" s="71">
        <v>5</v>
      </c>
      <c r="D144" s="6">
        <f t="shared" ref="D144" si="439">A143+B143+C144</f>
        <v>29</v>
      </c>
      <c r="E144" s="4">
        <f t="shared" ref="E144" si="440">(A143+C144)/100*2500+B143/100*0.4*2500/1.2</f>
        <v>391.66666666666669</v>
      </c>
      <c r="F144" s="4"/>
      <c r="G144" s="169">
        <v>1319.175</v>
      </c>
      <c r="H144" s="170"/>
      <c r="I144" s="169">
        <v>2054.8416666666667</v>
      </c>
      <c r="J144" s="170"/>
      <c r="K144" s="169">
        <v>2947.0333333333338</v>
      </c>
      <c r="L144" s="170"/>
      <c r="M144" s="169">
        <v>3349.6083333333336</v>
      </c>
      <c r="N144" s="170"/>
      <c r="O144" s="169">
        <v>4070.5833333333339</v>
      </c>
      <c r="P144" s="170"/>
      <c r="Q144" s="169">
        <v>4943.3166666666666</v>
      </c>
      <c r="R144" s="170"/>
      <c r="S144" s="169">
        <v>5807.4083333333338</v>
      </c>
      <c r="T144" s="170"/>
      <c r="U144" s="169">
        <v>6818.0083333333341</v>
      </c>
      <c r="V144" s="170"/>
      <c r="W144" s="169">
        <v>7817.0083333333341</v>
      </c>
      <c r="X144" s="170"/>
      <c r="Y144" s="169">
        <v>8955.4333333333343</v>
      </c>
      <c r="Z144" s="170"/>
      <c r="AA144" s="169">
        <v>10077.424999999999</v>
      </c>
      <c r="AB144" s="170"/>
      <c r="AC144" s="169">
        <v>11331.358333333335</v>
      </c>
      <c r="AD144" s="170"/>
      <c r="AE144" s="169">
        <v>12565.958333333336</v>
      </c>
      <c r="AF144" s="170"/>
      <c r="AG144" s="169">
        <v>13920.716666666667</v>
      </c>
      <c r="AH144" s="170"/>
      <c r="AI144" s="169">
        <v>15252.15</v>
      </c>
      <c r="AJ144" s="170"/>
      <c r="BZ144" s="174"/>
      <c r="CA144" s="175"/>
      <c r="CB144" s="81">
        <f t="shared" si="377"/>
        <v>10000000000</v>
      </c>
      <c r="CC144" s="6">
        <f t="shared" ref="CC144" si="441">BZ143+CA143+CB144</f>
        <v>30000000000</v>
      </c>
      <c r="CD144" s="4">
        <f t="shared" ref="CD144" si="442">(BZ143+CB144)/100*2500+CA143/100*0.4*2500/1.2</f>
        <v>583333333333.33337</v>
      </c>
      <c r="CF144" s="169">
        <f>IF($AZ$108=10000000000,10000000000,IF('SOLAI T2D SPA'!$C$25&lt;=G144,G144,10000000000))</f>
        <v>10000000000</v>
      </c>
      <c r="CG144" s="170"/>
      <c r="CH144" s="169">
        <f>IF($AZ$108=10000000000,10000000000,IF('SOLAI T2D SPA'!$C$25&lt;=I144,I144,10000000000))</f>
        <v>10000000000</v>
      </c>
      <c r="CI144" s="170"/>
      <c r="CJ144" s="169">
        <f>IF($AZ$108=10000000000,10000000000,IF('SOLAI T2D SPA'!$C$25&lt;=K144,K144,10000000000))</f>
        <v>10000000000</v>
      </c>
      <c r="CK144" s="170"/>
      <c r="CL144" s="169">
        <f>IF($AZ$108=10000000000,10000000000,IF('SOLAI T2D SPA'!$C$25&lt;=M144,M144,10000000000))</f>
        <v>10000000000</v>
      </c>
      <c r="CM144" s="170"/>
      <c r="CN144" s="169">
        <f>IF($AZ$108=10000000000,10000000000,IF('SOLAI T2D SPA'!$C$25&lt;=O144,O144,10000000000))</f>
        <v>10000000000</v>
      </c>
      <c r="CO144" s="170"/>
      <c r="CP144" s="169">
        <f>IF($AZ$108=10000000000,10000000000,IF('SOLAI T2D SPA'!$C$25&lt;=Q144,Q144,10000000000))</f>
        <v>10000000000</v>
      </c>
      <c r="CQ144" s="170"/>
      <c r="CR144" s="169">
        <f>IF($AZ$108=10000000000,10000000000,IF('SOLAI T2D SPA'!$C$25&lt;=S144,S144,10000000000))</f>
        <v>10000000000</v>
      </c>
      <c r="CS144" s="170"/>
      <c r="CT144" s="169">
        <f>IF($AZ$108=10000000000,10000000000,IF('SOLAI T2D SPA'!$C$25&lt;=U144,U144,10000000000))</f>
        <v>10000000000</v>
      </c>
      <c r="CU144" s="170"/>
      <c r="CV144" s="169">
        <f>IF($AZ$108=10000000000,10000000000,IF('SOLAI T2D SPA'!$C$25&lt;=W144,W144,10000000000))</f>
        <v>10000000000</v>
      </c>
      <c r="CW144" s="170"/>
      <c r="CX144" s="169">
        <f>IF($AZ$108=10000000000,10000000000,IF('SOLAI T2D SPA'!$C$25&lt;=Y144,Y144,10000000000))</f>
        <v>10000000000</v>
      </c>
      <c r="CY144" s="170"/>
      <c r="CZ144" s="169">
        <f>IF($AZ$108=10000000000,10000000000,IF('SOLAI T2D SPA'!$C$25&lt;=AA144,AA144,10000000000))</f>
        <v>10000000000</v>
      </c>
      <c r="DA144" s="170"/>
      <c r="DB144" s="169">
        <f>IF($AZ$108=10000000000,10000000000,IF('SOLAI T2D SPA'!$C$25&lt;=AC144,AC144,10000000000))</f>
        <v>10000000000</v>
      </c>
      <c r="DC144" s="170"/>
      <c r="DD144" s="169">
        <f>IF($AZ$108=10000000000,10000000000,IF('SOLAI T2D SPA'!$C$25&lt;=AE144,AE144,10000000000))</f>
        <v>10000000000</v>
      </c>
      <c r="DE144" s="170"/>
      <c r="DF144" s="169">
        <f>IF($AZ$108=10000000000,10000000000,IF('SOLAI T2D SPA'!$C$25&lt;=AG144,AG144,10000000000))</f>
        <v>10000000000</v>
      </c>
      <c r="DG144" s="170"/>
      <c r="DH144" s="169">
        <f>IF($AZ$108=10000000000,10000000000,IF('SOLAI T2D SPA'!$C$25&lt;=AI144,AI144,10000000000))</f>
        <v>10000000000</v>
      </c>
      <c r="DI144" s="170"/>
    </row>
    <row r="145" spans="1:116" ht="15" customHeight="1" x14ac:dyDescent="0.55000000000000004">
      <c r="A145" s="173">
        <v>5</v>
      </c>
      <c r="B145" s="175"/>
      <c r="C145" s="71">
        <v>4</v>
      </c>
      <c r="D145" s="6">
        <f t="shared" ref="D145" si="443">A145+B143+C145</f>
        <v>29</v>
      </c>
      <c r="E145" s="4">
        <f t="shared" ref="E145" si="444">(A145+C145)/100*2500+B143/100*0.4*2500/1.2</f>
        <v>391.66666666666669</v>
      </c>
      <c r="F145" s="4"/>
      <c r="G145" s="169">
        <v>1319.175</v>
      </c>
      <c r="H145" s="170"/>
      <c r="I145" s="169">
        <v>2054.8416666666667</v>
      </c>
      <c r="J145" s="170"/>
      <c r="K145" s="169">
        <v>2947.0333333333338</v>
      </c>
      <c r="L145" s="170"/>
      <c r="M145" s="169">
        <v>3349.6083333333336</v>
      </c>
      <c r="N145" s="170"/>
      <c r="O145" s="169">
        <v>4070.5833333333339</v>
      </c>
      <c r="P145" s="170"/>
      <c r="Q145" s="169">
        <v>4943.3166666666666</v>
      </c>
      <c r="R145" s="170"/>
      <c r="S145" s="169">
        <v>5807.4083333333338</v>
      </c>
      <c r="T145" s="170"/>
      <c r="U145" s="169">
        <v>6818.0083333333341</v>
      </c>
      <c r="V145" s="170"/>
      <c r="W145" s="169">
        <v>7817.0083333333341</v>
      </c>
      <c r="X145" s="170"/>
      <c r="Y145" s="169">
        <v>8955.4333333333343</v>
      </c>
      <c r="Z145" s="170"/>
      <c r="AA145" s="169">
        <v>10077.424999999999</v>
      </c>
      <c r="AB145" s="170"/>
      <c r="AC145" s="169">
        <v>11331.358333333335</v>
      </c>
      <c r="AD145" s="170"/>
      <c r="AE145" s="169">
        <v>12565.958333333336</v>
      </c>
      <c r="AF145" s="170"/>
      <c r="AG145" s="169">
        <v>13920.716666666667</v>
      </c>
      <c r="AH145" s="170"/>
      <c r="AI145" s="169">
        <v>15252.15</v>
      </c>
      <c r="AJ145" s="170"/>
      <c r="BZ145" s="173">
        <f t="shared" ref="BZ145" si="445">AV109</f>
        <v>10000000000</v>
      </c>
      <c r="CA145" s="175"/>
      <c r="CB145" s="81">
        <f t="shared" si="377"/>
        <v>10000000000</v>
      </c>
      <c r="CC145" s="6">
        <f t="shared" ref="CC145" si="446">BZ145+CA143+CB145</f>
        <v>30000000000</v>
      </c>
      <c r="CD145" s="4">
        <f t="shared" ref="CD145" si="447">(BZ145+CB145)/100*2500+CA143/100*0.4*2500/1.2</f>
        <v>583333333333.33337</v>
      </c>
      <c r="CF145" s="169">
        <f>IF($AZ$109=10000000000,10000000000,IF('SOLAI T2D SPA'!$C$25&lt;=G145,G145,10000000000))</f>
        <v>10000000000</v>
      </c>
      <c r="CG145" s="170"/>
      <c r="CH145" s="169">
        <f>IF($AZ$109=10000000000,10000000000,IF('SOLAI T2D SPA'!$C$25&lt;=I145,I145,10000000000))</f>
        <v>10000000000</v>
      </c>
      <c r="CI145" s="170"/>
      <c r="CJ145" s="169">
        <f>IF($AZ$109=10000000000,10000000000,IF('SOLAI T2D SPA'!$C$25&lt;=K145,K145,10000000000))</f>
        <v>10000000000</v>
      </c>
      <c r="CK145" s="170"/>
      <c r="CL145" s="169">
        <f>IF($AZ$109=10000000000,10000000000,IF('SOLAI T2D SPA'!$C$25&lt;=M145,M145,10000000000))</f>
        <v>10000000000</v>
      </c>
      <c r="CM145" s="170"/>
      <c r="CN145" s="169">
        <f>IF($AZ$109=10000000000,10000000000,IF('SOLAI T2D SPA'!$C$25&lt;=O145,O145,10000000000))</f>
        <v>10000000000</v>
      </c>
      <c r="CO145" s="170"/>
      <c r="CP145" s="169">
        <f>IF($AZ$109=10000000000,10000000000,IF('SOLAI T2D SPA'!$C$25&lt;=Q145,Q145,10000000000))</f>
        <v>10000000000</v>
      </c>
      <c r="CQ145" s="170"/>
      <c r="CR145" s="169">
        <f>IF($AZ$109=10000000000,10000000000,IF('SOLAI T2D SPA'!$C$25&lt;=S145,S145,10000000000))</f>
        <v>10000000000</v>
      </c>
      <c r="CS145" s="170"/>
      <c r="CT145" s="169">
        <f>IF($AZ$109=10000000000,10000000000,IF('SOLAI T2D SPA'!$C$25&lt;=U145,U145,10000000000))</f>
        <v>10000000000</v>
      </c>
      <c r="CU145" s="170"/>
      <c r="CV145" s="169">
        <f>IF($AZ$109=10000000000,10000000000,IF('SOLAI T2D SPA'!$C$25&lt;=W145,W145,10000000000))</f>
        <v>10000000000</v>
      </c>
      <c r="CW145" s="170"/>
      <c r="CX145" s="169">
        <f>IF($AZ$109=10000000000,10000000000,IF('SOLAI T2D SPA'!$C$25&lt;=Y145,Y145,10000000000))</f>
        <v>10000000000</v>
      </c>
      <c r="CY145" s="170"/>
      <c r="CZ145" s="169">
        <f>IF($AZ$109=10000000000,10000000000,IF('SOLAI T2D SPA'!$C$25&lt;=AA145,AA145,10000000000))</f>
        <v>10000000000</v>
      </c>
      <c r="DA145" s="170"/>
      <c r="DB145" s="169">
        <f>IF($AZ$109=10000000000,10000000000,IF('SOLAI T2D SPA'!$C$25&lt;=AC145,AC145,10000000000))</f>
        <v>10000000000</v>
      </c>
      <c r="DC145" s="170"/>
      <c r="DD145" s="169">
        <f>IF($AZ$109=10000000000,10000000000,IF('SOLAI T2D SPA'!$C$25&lt;=AE145,AE145,10000000000))</f>
        <v>10000000000</v>
      </c>
      <c r="DE145" s="170"/>
      <c r="DF145" s="169">
        <f>IF($AZ$109=10000000000,10000000000,IF('SOLAI T2D SPA'!$C$25&lt;=AG145,AG145,10000000000))</f>
        <v>10000000000</v>
      </c>
      <c r="DG145" s="170"/>
      <c r="DH145" s="169">
        <f>IF($AZ$109=10000000000,10000000000,IF('SOLAI T2D SPA'!$C$25&lt;=AI145,AI145,10000000000))</f>
        <v>10000000000</v>
      </c>
      <c r="DI145" s="170"/>
    </row>
    <row r="146" spans="1:116" ht="15" customHeight="1" x14ac:dyDescent="0.55000000000000004">
      <c r="A146" s="174"/>
      <c r="B146" s="174"/>
      <c r="C146" s="71">
        <v>5</v>
      </c>
      <c r="D146" s="6">
        <f t="shared" ref="D146" si="448">A145+B143+C146</f>
        <v>30</v>
      </c>
      <c r="E146" s="4">
        <f t="shared" ref="E146" si="449">(A145+C146)/100*2500+B143/100*0.4*2500/1.2</f>
        <v>416.66666666666669</v>
      </c>
      <c r="F146" s="4"/>
      <c r="G146" s="169">
        <v>1368.2666666666669</v>
      </c>
      <c r="H146" s="170"/>
      <c r="I146" s="169">
        <v>2131.5833333333335</v>
      </c>
      <c r="J146" s="170"/>
      <c r="K146" s="169">
        <v>3057.5749999999998</v>
      </c>
      <c r="L146" s="170"/>
      <c r="M146" s="169">
        <v>3475.541666666667</v>
      </c>
      <c r="N146" s="170"/>
      <c r="O146" s="169">
        <v>4224.3083333333334</v>
      </c>
      <c r="P146" s="170"/>
      <c r="Q146" s="169">
        <v>5130.5249999999996</v>
      </c>
      <c r="R146" s="170"/>
      <c r="S146" s="169">
        <v>6028.5916666666672</v>
      </c>
      <c r="T146" s="170"/>
      <c r="U146" s="169">
        <v>7079.1916666666675</v>
      </c>
      <c r="V146" s="170"/>
      <c r="W146" s="169">
        <v>8118.2333333333336</v>
      </c>
      <c r="X146" s="170"/>
      <c r="Y146" s="169">
        <v>9302.6</v>
      </c>
      <c r="Z146" s="170"/>
      <c r="AA146" s="169">
        <v>10471.5</v>
      </c>
      <c r="AB146" s="170"/>
      <c r="AC146" s="169">
        <v>11777.233333333335</v>
      </c>
      <c r="AD146" s="170"/>
      <c r="AE146" s="169">
        <v>13063.475</v>
      </c>
      <c r="AF146" s="170"/>
      <c r="AG146" s="169">
        <v>14476.891666666668</v>
      </c>
      <c r="AH146" s="170"/>
      <c r="AI146" s="169">
        <v>15865.35</v>
      </c>
      <c r="AJ146" s="170"/>
      <c r="BZ146" s="174"/>
      <c r="CA146" s="174"/>
      <c r="CB146" s="81">
        <f t="shared" si="377"/>
        <v>10000000000</v>
      </c>
      <c r="CC146" s="6">
        <f t="shared" ref="CC146" si="450">BZ145+CA143+CB146</f>
        <v>30000000000</v>
      </c>
      <c r="CD146" s="4">
        <f t="shared" ref="CD146" si="451">(BZ145+CB146)/100*2500+CA143/100*0.4*2500/1.2</f>
        <v>583333333333.33337</v>
      </c>
      <c r="CF146" s="169">
        <f>IF($AZ$110=10000000000,10000000000,IF('SOLAI T2D SPA'!$C$25&lt;=G146,G146,10000000000))</f>
        <v>10000000000</v>
      </c>
      <c r="CG146" s="170"/>
      <c r="CH146" s="169">
        <f>IF($AZ$110=10000000000,10000000000,IF('SOLAI T2D SPA'!$C$25&lt;=I146,I146,10000000000))</f>
        <v>10000000000</v>
      </c>
      <c r="CI146" s="170"/>
      <c r="CJ146" s="169">
        <f>IF($AZ$110=10000000000,10000000000,IF('SOLAI T2D SPA'!$C$25&lt;=K146,K146,10000000000))</f>
        <v>10000000000</v>
      </c>
      <c r="CK146" s="170"/>
      <c r="CL146" s="169">
        <f>IF($AZ$110=10000000000,10000000000,IF('SOLAI T2D SPA'!$C$25&lt;=M146,M146,10000000000))</f>
        <v>10000000000</v>
      </c>
      <c r="CM146" s="170"/>
      <c r="CN146" s="169">
        <f>IF($AZ$110=10000000000,10000000000,IF('SOLAI T2D SPA'!$C$25&lt;=O146,O146,10000000000))</f>
        <v>10000000000</v>
      </c>
      <c r="CO146" s="170"/>
      <c r="CP146" s="169">
        <f>IF($AZ$110=10000000000,10000000000,IF('SOLAI T2D SPA'!$C$25&lt;=Q146,Q146,10000000000))</f>
        <v>10000000000</v>
      </c>
      <c r="CQ146" s="170"/>
      <c r="CR146" s="169">
        <f>IF($AZ$110=10000000000,10000000000,IF('SOLAI T2D SPA'!$C$25&lt;=S146,S146,10000000000))</f>
        <v>10000000000</v>
      </c>
      <c r="CS146" s="170"/>
      <c r="CT146" s="169">
        <f>IF($AZ$110=10000000000,10000000000,IF('SOLAI T2D SPA'!$C$25&lt;=U146,U146,10000000000))</f>
        <v>10000000000</v>
      </c>
      <c r="CU146" s="170"/>
      <c r="CV146" s="169">
        <f>IF($AZ$110=10000000000,10000000000,IF('SOLAI T2D SPA'!$C$25&lt;=W146,W146,10000000000))</f>
        <v>10000000000</v>
      </c>
      <c r="CW146" s="170"/>
      <c r="CX146" s="169">
        <f>IF($AZ$110=10000000000,10000000000,IF('SOLAI T2D SPA'!$C$25&lt;=Y146,Y146,10000000000))</f>
        <v>10000000000</v>
      </c>
      <c r="CY146" s="170"/>
      <c r="CZ146" s="169">
        <f>IF($AZ$110=10000000000,10000000000,IF('SOLAI T2D SPA'!$C$25&lt;=AA146,AA146,10000000000))</f>
        <v>10000000000</v>
      </c>
      <c r="DA146" s="170"/>
      <c r="DB146" s="169">
        <f>IF($AZ$110=10000000000,10000000000,IF('SOLAI T2D SPA'!$C$25&lt;=AC146,AC146,10000000000))</f>
        <v>10000000000</v>
      </c>
      <c r="DC146" s="170"/>
      <c r="DD146" s="169">
        <f>IF($AZ$110=10000000000,10000000000,IF('SOLAI T2D SPA'!$C$25&lt;=AE146,AE146,10000000000))</f>
        <v>10000000000</v>
      </c>
      <c r="DE146" s="170"/>
      <c r="DF146" s="169">
        <f>IF($AZ$110=10000000000,10000000000,IF('SOLAI T2D SPA'!$C$25&lt;=AG146,AG146,10000000000))</f>
        <v>10000000000</v>
      </c>
      <c r="DG146" s="170"/>
      <c r="DH146" s="169">
        <f>IF($AZ$110=10000000000,10000000000,IF('SOLAI T2D SPA'!$C$25&lt;=AI146,AI146,10000000000))</f>
        <v>10000000000</v>
      </c>
      <c r="DI146" s="170"/>
    </row>
    <row r="147" spans="1:116" ht="15" customHeight="1" x14ac:dyDescent="0.55000000000000004">
      <c r="A147" s="173">
        <v>4</v>
      </c>
      <c r="B147" s="173">
        <v>22</v>
      </c>
      <c r="C147" s="71">
        <v>4</v>
      </c>
      <c r="D147" s="6">
        <f t="shared" ref="D147" si="452">A147+B147+C147</f>
        <v>30</v>
      </c>
      <c r="E147" s="4">
        <f t="shared" ref="E147" si="453">(A147+C147)/100*2500+B147/100*0.4*2500/1.2</f>
        <v>383.33333333333337</v>
      </c>
      <c r="F147" s="4"/>
      <c r="G147" s="169">
        <v>1368.2666666666669</v>
      </c>
      <c r="H147" s="170"/>
      <c r="I147" s="169">
        <v>2131.5833333333335</v>
      </c>
      <c r="J147" s="170"/>
      <c r="K147" s="169">
        <v>3057.5749999999998</v>
      </c>
      <c r="L147" s="170"/>
      <c r="M147" s="169">
        <v>3475.541666666667</v>
      </c>
      <c r="N147" s="170"/>
      <c r="O147" s="169">
        <v>4224.3083333333334</v>
      </c>
      <c r="P147" s="170"/>
      <c r="Q147" s="169">
        <v>5130.5249999999996</v>
      </c>
      <c r="R147" s="170"/>
      <c r="S147" s="169">
        <v>6028.5916666666672</v>
      </c>
      <c r="T147" s="170"/>
      <c r="U147" s="169">
        <v>7079.1916666666675</v>
      </c>
      <c r="V147" s="170"/>
      <c r="W147" s="169">
        <v>8118.2333333333336</v>
      </c>
      <c r="X147" s="170"/>
      <c r="Y147" s="169">
        <v>9302.6</v>
      </c>
      <c r="Z147" s="170"/>
      <c r="AA147" s="169">
        <v>10471.5</v>
      </c>
      <c r="AB147" s="170"/>
      <c r="AC147" s="169">
        <v>11777.233333333335</v>
      </c>
      <c r="AD147" s="170"/>
      <c r="AE147" s="169">
        <v>13063.475</v>
      </c>
      <c r="AF147" s="170"/>
      <c r="AG147" s="169">
        <v>14476.891666666668</v>
      </c>
      <c r="AH147" s="170"/>
      <c r="AI147" s="169">
        <v>15865.35</v>
      </c>
      <c r="AJ147" s="170"/>
      <c r="BZ147" s="173">
        <f t="shared" ref="BZ147:CA147" si="454">AV111</f>
        <v>10000000000</v>
      </c>
      <c r="CA147" s="173">
        <f t="shared" si="454"/>
        <v>10000000000</v>
      </c>
      <c r="CB147" s="81">
        <f t="shared" si="377"/>
        <v>10000000000</v>
      </c>
      <c r="CC147" s="6">
        <f t="shared" ref="CC147" si="455">BZ147+CA147+CB147</f>
        <v>30000000000</v>
      </c>
      <c r="CD147" s="4">
        <f t="shared" ref="CD147" si="456">(BZ147+CB147)/100*2500+CA147/100*0.4*2500/1.2</f>
        <v>583333333333.33337</v>
      </c>
      <c r="CF147" s="169">
        <f>IF($AZ$111=10000000000,10000000000,IF('SOLAI T2D SPA'!$C$25&lt;=G147,G147,10000000000))</f>
        <v>10000000000</v>
      </c>
      <c r="CG147" s="170"/>
      <c r="CH147" s="169">
        <f>IF($AZ$111=10000000000,10000000000,IF('SOLAI T2D SPA'!$C$25&lt;=I147,I147,10000000000))</f>
        <v>10000000000</v>
      </c>
      <c r="CI147" s="170"/>
      <c r="CJ147" s="169">
        <f>IF($AZ$111=10000000000,10000000000,IF('SOLAI T2D SPA'!$C$25&lt;=K147,K147,10000000000))</f>
        <v>10000000000</v>
      </c>
      <c r="CK147" s="170"/>
      <c r="CL147" s="169">
        <f>IF($AZ$111=10000000000,10000000000,IF('SOLAI T2D SPA'!$C$25&lt;=M147,M147,10000000000))</f>
        <v>10000000000</v>
      </c>
      <c r="CM147" s="170"/>
      <c r="CN147" s="169">
        <f>IF($AZ$111=10000000000,10000000000,IF('SOLAI T2D SPA'!$C$25&lt;=O147,O147,10000000000))</f>
        <v>10000000000</v>
      </c>
      <c r="CO147" s="170"/>
      <c r="CP147" s="169">
        <f>IF($AZ$111=10000000000,10000000000,IF('SOLAI T2D SPA'!$C$25&lt;=Q147,Q147,10000000000))</f>
        <v>10000000000</v>
      </c>
      <c r="CQ147" s="170"/>
      <c r="CR147" s="169">
        <f>IF($AZ$111=10000000000,10000000000,IF('SOLAI T2D SPA'!$C$25&lt;=S147,S147,10000000000))</f>
        <v>10000000000</v>
      </c>
      <c r="CS147" s="170"/>
      <c r="CT147" s="169">
        <f>IF($AZ$111=10000000000,10000000000,IF('SOLAI T2D SPA'!$C$25&lt;=U147,U147,10000000000))</f>
        <v>10000000000</v>
      </c>
      <c r="CU147" s="170"/>
      <c r="CV147" s="169">
        <f>IF($AZ$111=10000000000,10000000000,IF('SOLAI T2D SPA'!$C$25&lt;=W147,W147,10000000000))</f>
        <v>10000000000</v>
      </c>
      <c r="CW147" s="170"/>
      <c r="CX147" s="169">
        <f>IF($AZ$111=10000000000,10000000000,IF('SOLAI T2D SPA'!$C$25&lt;=Y147,Y147,10000000000))</f>
        <v>10000000000</v>
      </c>
      <c r="CY147" s="170"/>
      <c r="CZ147" s="169">
        <f>IF($AZ$111=10000000000,10000000000,IF('SOLAI T2D SPA'!$C$25&lt;=AA147,AA147,10000000000))</f>
        <v>10000000000</v>
      </c>
      <c r="DA147" s="170"/>
      <c r="DB147" s="169">
        <f>IF($AZ$111=10000000000,10000000000,IF('SOLAI T2D SPA'!$C$25&lt;=AC147,AC147,10000000000))</f>
        <v>10000000000</v>
      </c>
      <c r="DC147" s="170"/>
      <c r="DD147" s="169">
        <f>IF($AZ$111=10000000000,10000000000,IF('SOLAI T2D SPA'!$C$25&lt;=AE147,AE147,10000000000))</f>
        <v>10000000000</v>
      </c>
      <c r="DE147" s="170"/>
      <c r="DF147" s="169">
        <f>IF($AZ$111=10000000000,10000000000,IF('SOLAI T2D SPA'!$C$25&lt;=AG147,AG147,10000000000))</f>
        <v>10000000000</v>
      </c>
      <c r="DG147" s="170"/>
      <c r="DH147" s="169">
        <f>IF($AZ$111=10000000000,10000000000,IF('SOLAI T2D SPA'!$C$25&lt;=AI147,AI147,10000000000))</f>
        <v>10000000000</v>
      </c>
      <c r="DI147" s="170"/>
    </row>
    <row r="148" spans="1:116" ht="15" customHeight="1" x14ac:dyDescent="0.55000000000000004">
      <c r="A148" s="174"/>
      <c r="B148" s="175"/>
      <c r="C148" s="71">
        <v>5</v>
      </c>
      <c r="D148" s="6">
        <f t="shared" ref="D148" si="457">A147+B147+C148</f>
        <v>31</v>
      </c>
      <c r="E148" s="4">
        <f t="shared" ref="E148" si="458">(A147+C148)/100*2500+B147/100*0.4*2500/1.2</f>
        <v>408.33333333333337</v>
      </c>
      <c r="F148" s="4"/>
      <c r="G148" s="169">
        <v>1417.2666666666669</v>
      </c>
      <c r="H148" s="170"/>
      <c r="I148" s="169">
        <v>2208.166666666667</v>
      </c>
      <c r="J148" s="170"/>
      <c r="K148" s="169">
        <v>3168.0666666666671</v>
      </c>
      <c r="L148" s="170"/>
      <c r="M148" s="169">
        <v>3601.65</v>
      </c>
      <c r="N148" s="170"/>
      <c r="O148" s="169">
        <v>4377.541666666667</v>
      </c>
      <c r="P148" s="170"/>
      <c r="Q148" s="169">
        <v>5318</v>
      </c>
      <c r="R148" s="170"/>
      <c r="S148" s="169">
        <v>6250.1833333333334</v>
      </c>
      <c r="T148" s="170"/>
      <c r="U148" s="169">
        <v>7340.2416666666677</v>
      </c>
      <c r="V148" s="170"/>
      <c r="W148" s="169">
        <v>8419.4249999999993</v>
      </c>
      <c r="X148" s="170"/>
      <c r="Y148" s="169">
        <v>9649.8583333333336</v>
      </c>
      <c r="Z148" s="170"/>
      <c r="AA148" s="169">
        <v>10864.816666666668</v>
      </c>
      <c r="AB148" s="170"/>
      <c r="AC148" s="169">
        <v>12222.375</v>
      </c>
      <c r="AD148" s="170"/>
      <c r="AE148" s="169">
        <v>13560.391666666668</v>
      </c>
      <c r="AF148" s="170"/>
      <c r="AG148" s="169">
        <v>15032.708333333336</v>
      </c>
      <c r="AH148" s="170"/>
      <c r="AI148" s="169">
        <v>16480.291666666668</v>
      </c>
      <c r="AJ148" s="170"/>
      <c r="BZ148" s="174"/>
      <c r="CA148" s="175"/>
      <c r="CB148" s="81">
        <f t="shared" si="377"/>
        <v>10000000000</v>
      </c>
      <c r="CC148" s="6">
        <f t="shared" ref="CC148" si="459">BZ147+CA147+CB148</f>
        <v>30000000000</v>
      </c>
      <c r="CD148" s="4">
        <f t="shared" ref="CD148" si="460">(BZ147+CB148)/100*2500+CA147/100*0.4*2500/1.2</f>
        <v>583333333333.33337</v>
      </c>
      <c r="CF148" s="169">
        <f>IF($AZ$112=10000000000,10000000000,IF('SOLAI T2D SPA'!$C$25&lt;=G148,G148,10000000000))</f>
        <v>10000000000</v>
      </c>
      <c r="CG148" s="170"/>
      <c r="CH148" s="169">
        <f>IF($AZ$112=10000000000,10000000000,IF('SOLAI T2D SPA'!$C$25&lt;=I148,I148,10000000000))</f>
        <v>10000000000</v>
      </c>
      <c r="CI148" s="170"/>
      <c r="CJ148" s="169">
        <f>IF($AZ$112=10000000000,10000000000,IF('SOLAI T2D SPA'!$C$25&lt;=K148,K148,10000000000))</f>
        <v>10000000000</v>
      </c>
      <c r="CK148" s="170"/>
      <c r="CL148" s="169">
        <f>IF($AZ$112=10000000000,10000000000,IF('SOLAI T2D SPA'!$C$25&lt;=M148,M148,10000000000))</f>
        <v>10000000000</v>
      </c>
      <c r="CM148" s="170"/>
      <c r="CN148" s="169">
        <f>IF($AZ$112=10000000000,10000000000,IF('SOLAI T2D SPA'!$C$25&lt;=O148,O148,10000000000))</f>
        <v>10000000000</v>
      </c>
      <c r="CO148" s="170"/>
      <c r="CP148" s="169">
        <f>IF($AZ$112=10000000000,10000000000,IF('SOLAI T2D SPA'!$C$25&lt;=Q148,Q148,10000000000))</f>
        <v>10000000000</v>
      </c>
      <c r="CQ148" s="170"/>
      <c r="CR148" s="169">
        <f>IF($AZ$112=10000000000,10000000000,IF('SOLAI T2D SPA'!$C$25&lt;=S148,S148,10000000000))</f>
        <v>10000000000</v>
      </c>
      <c r="CS148" s="170"/>
      <c r="CT148" s="169">
        <f>IF($AZ$112=10000000000,10000000000,IF('SOLAI T2D SPA'!$C$25&lt;=U148,U148,10000000000))</f>
        <v>10000000000</v>
      </c>
      <c r="CU148" s="170"/>
      <c r="CV148" s="169">
        <f>IF($AZ$112=10000000000,10000000000,IF('SOLAI T2D SPA'!$C$25&lt;=W148,W148,10000000000))</f>
        <v>10000000000</v>
      </c>
      <c r="CW148" s="170"/>
      <c r="CX148" s="169">
        <f>IF($AZ$112=10000000000,10000000000,IF('SOLAI T2D SPA'!$C$25&lt;=Y148,Y148,10000000000))</f>
        <v>10000000000</v>
      </c>
      <c r="CY148" s="170"/>
      <c r="CZ148" s="169">
        <f>IF($AZ$112=10000000000,10000000000,IF('SOLAI T2D SPA'!$C$25&lt;=AA148,AA148,10000000000))</f>
        <v>10000000000</v>
      </c>
      <c r="DA148" s="170"/>
      <c r="DB148" s="169">
        <f>IF($AZ$112=10000000000,10000000000,IF('SOLAI T2D SPA'!$C$25&lt;=AC148,AC148,10000000000))</f>
        <v>10000000000</v>
      </c>
      <c r="DC148" s="170"/>
      <c r="DD148" s="169">
        <f>IF($AZ$112=10000000000,10000000000,IF('SOLAI T2D SPA'!$C$25&lt;=AE148,AE148,10000000000))</f>
        <v>10000000000</v>
      </c>
      <c r="DE148" s="170"/>
      <c r="DF148" s="169">
        <f>IF($AZ$112=10000000000,10000000000,IF('SOLAI T2D SPA'!$C$25&lt;=AG148,AG148,10000000000))</f>
        <v>10000000000</v>
      </c>
      <c r="DG148" s="170"/>
      <c r="DH148" s="169">
        <f>IF($AZ$112=10000000000,10000000000,IF('SOLAI T2D SPA'!$C$25&lt;=AI148,AI148,10000000000))</f>
        <v>10000000000</v>
      </c>
      <c r="DI148" s="170"/>
    </row>
    <row r="149" spans="1:116" ht="15" customHeight="1" x14ac:dyDescent="0.55000000000000004">
      <c r="A149" s="173">
        <v>5</v>
      </c>
      <c r="B149" s="175"/>
      <c r="C149" s="71">
        <v>4</v>
      </c>
      <c r="D149" s="6">
        <f t="shared" ref="D149" si="461">A149+B147+C149</f>
        <v>31</v>
      </c>
      <c r="E149" s="4">
        <f t="shared" ref="E149" si="462">(A149+C149)/100*2500+B147/100*0.4*2500/1.2</f>
        <v>408.33333333333337</v>
      </c>
      <c r="F149" s="4"/>
      <c r="G149" s="169">
        <v>1417.2666666666669</v>
      </c>
      <c r="H149" s="170"/>
      <c r="I149" s="169">
        <v>2208.166666666667</v>
      </c>
      <c r="J149" s="170"/>
      <c r="K149" s="169">
        <v>3168.0666666666671</v>
      </c>
      <c r="L149" s="170"/>
      <c r="M149" s="169">
        <v>3601.65</v>
      </c>
      <c r="N149" s="170"/>
      <c r="O149" s="169">
        <v>4377.541666666667</v>
      </c>
      <c r="P149" s="170"/>
      <c r="Q149" s="169">
        <v>5318</v>
      </c>
      <c r="R149" s="170"/>
      <c r="S149" s="169">
        <v>6250.1833333333334</v>
      </c>
      <c r="T149" s="170"/>
      <c r="U149" s="169">
        <v>7340.2416666666677</v>
      </c>
      <c r="V149" s="170"/>
      <c r="W149" s="169">
        <v>8419.4249999999993</v>
      </c>
      <c r="X149" s="170"/>
      <c r="Y149" s="169">
        <v>9649.8583333333336</v>
      </c>
      <c r="Z149" s="170"/>
      <c r="AA149" s="169">
        <v>10864.816666666668</v>
      </c>
      <c r="AB149" s="170"/>
      <c r="AC149" s="169">
        <v>12222.375</v>
      </c>
      <c r="AD149" s="170"/>
      <c r="AE149" s="169">
        <v>13560.391666666668</v>
      </c>
      <c r="AF149" s="170"/>
      <c r="AG149" s="169">
        <v>15032.708333333336</v>
      </c>
      <c r="AH149" s="170"/>
      <c r="AI149" s="169">
        <v>16480.291666666668</v>
      </c>
      <c r="AJ149" s="170"/>
      <c r="BZ149" s="173">
        <f t="shared" ref="BZ149" si="463">AV113</f>
        <v>10000000000</v>
      </c>
      <c r="CA149" s="175"/>
      <c r="CB149" s="81">
        <f t="shared" si="377"/>
        <v>10000000000</v>
      </c>
      <c r="CC149" s="6">
        <f t="shared" ref="CC149" si="464">BZ149+CA147+CB149</f>
        <v>30000000000</v>
      </c>
      <c r="CD149" s="4">
        <f t="shared" ref="CD149" si="465">(BZ149+CB149)/100*2500+CA147/100*0.4*2500/1.2</f>
        <v>583333333333.33337</v>
      </c>
      <c r="CF149" s="169">
        <f>IF($AZ$113=10000000000,10000000000,IF('SOLAI T2D SPA'!$C$25&lt;=G149,G149,10000000000))</f>
        <v>10000000000</v>
      </c>
      <c r="CG149" s="170"/>
      <c r="CH149" s="169">
        <f>IF($AZ$113=10000000000,10000000000,IF('SOLAI T2D SPA'!$C$25&lt;=I149,I149,10000000000))</f>
        <v>10000000000</v>
      </c>
      <c r="CI149" s="170"/>
      <c r="CJ149" s="169">
        <f>IF($AZ$113=10000000000,10000000000,IF('SOLAI T2D SPA'!$C$25&lt;=K149,K149,10000000000))</f>
        <v>10000000000</v>
      </c>
      <c r="CK149" s="170"/>
      <c r="CL149" s="169">
        <f>IF($AZ$113=10000000000,10000000000,IF('SOLAI T2D SPA'!$C$25&lt;=M149,M149,10000000000))</f>
        <v>10000000000</v>
      </c>
      <c r="CM149" s="170"/>
      <c r="CN149" s="169">
        <f>IF($AZ$113=10000000000,10000000000,IF('SOLAI T2D SPA'!$C$25&lt;=O149,O149,10000000000))</f>
        <v>10000000000</v>
      </c>
      <c r="CO149" s="170"/>
      <c r="CP149" s="169">
        <f>IF($AZ$113=10000000000,10000000000,IF('SOLAI T2D SPA'!$C$25&lt;=Q149,Q149,10000000000))</f>
        <v>10000000000</v>
      </c>
      <c r="CQ149" s="170"/>
      <c r="CR149" s="169">
        <f>IF($AZ$113=10000000000,10000000000,IF('SOLAI T2D SPA'!$C$25&lt;=S149,S149,10000000000))</f>
        <v>10000000000</v>
      </c>
      <c r="CS149" s="170"/>
      <c r="CT149" s="169">
        <f>IF($AZ$113=10000000000,10000000000,IF('SOLAI T2D SPA'!$C$25&lt;=U149,U149,10000000000))</f>
        <v>10000000000</v>
      </c>
      <c r="CU149" s="170"/>
      <c r="CV149" s="169">
        <f>IF($AZ$113=10000000000,10000000000,IF('SOLAI T2D SPA'!$C$25&lt;=W149,W149,10000000000))</f>
        <v>10000000000</v>
      </c>
      <c r="CW149" s="170"/>
      <c r="CX149" s="169">
        <f>IF($AZ$113=10000000000,10000000000,IF('SOLAI T2D SPA'!$C$25&lt;=Y149,Y149,10000000000))</f>
        <v>10000000000</v>
      </c>
      <c r="CY149" s="170"/>
      <c r="CZ149" s="169">
        <f>IF($AZ$113=10000000000,10000000000,IF('SOLAI T2D SPA'!$C$25&lt;=AA149,AA149,10000000000))</f>
        <v>10000000000</v>
      </c>
      <c r="DA149" s="170"/>
      <c r="DB149" s="169">
        <f>IF($AZ$113=10000000000,10000000000,IF('SOLAI T2D SPA'!$C$25&lt;=AC149,AC149,10000000000))</f>
        <v>10000000000</v>
      </c>
      <c r="DC149" s="170"/>
      <c r="DD149" s="169">
        <f>IF($AZ$113=10000000000,10000000000,IF('SOLAI T2D SPA'!$C$25&lt;=AE149,AE149,10000000000))</f>
        <v>10000000000</v>
      </c>
      <c r="DE149" s="170"/>
      <c r="DF149" s="169">
        <f>IF($AZ$113=10000000000,10000000000,IF('SOLAI T2D SPA'!$C$25&lt;=AG149,AG149,10000000000))</f>
        <v>10000000000</v>
      </c>
      <c r="DG149" s="170"/>
      <c r="DH149" s="169">
        <f>IF($AZ$113=10000000000,10000000000,IF('SOLAI T2D SPA'!$C$25&lt;=AI149,AI149,10000000000))</f>
        <v>10000000000</v>
      </c>
      <c r="DI149" s="170"/>
    </row>
    <row r="150" spans="1:116" ht="15" customHeight="1" x14ac:dyDescent="0.55000000000000004">
      <c r="A150" s="174"/>
      <c r="B150" s="174"/>
      <c r="C150" s="71">
        <v>5</v>
      </c>
      <c r="D150" s="6">
        <f t="shared" ref="D150" si="466">A149+B147+C150</f>
        <v>32</v>
      </c>
      <c r="E150" s="4">
        <f t="shared" ref="E150" si="467">(A149+C150)/100*2500+B147/100*0.4*2500/1.2</f>
        <v>433.33333333333337</v>
      </c>
      <c r="F150" s="4"/>
      <c r="G150" s="169">
        <v>1466.3916666666669</v>
      </c>
      <c r="H150" s="170"/>
      <c r="I150" s="169">
        <v>2284.9833333333336</v>
      </c>
      <c r="J150" s="170"/>
      <c r="K150" s="169">
        <v>3278.25</v>
      </c>
      <c r="L150" s="170"/>
      <c r="M150" s="169">
        <v>3727.4333333333338</v>
      </c>
      <c r="N150" s="170"/>
      <c r="O150" s="169">
        <v>4531.0249999999996</v>
      </c>
      <c r="P150" s="170"/>
      <c r="Q150" s="169">
        <v>5505.7416666666677</v>
      </c>
      <c r="R150" s="170"/>
      <c r="S150" s="169">
        <v>6470.9583333333339</v>
      </c>
      <c r="T150" s="170"/>
      <c r="U150" s="169">
        <v>7601.9083333333338</v>
      </c>
      <c r="V150" s="170"/>
      <c r="W150" s="169">
        <v>8720.5083333333332</v>
      </c>
      <c r="X150" s="170"/>
      <c r="Y150" s="169">
        <v>9997.125</v>
      </c>
      <c r="Z150" s="170"/>
      <c r="AA150" s="169">
        <v>11258.291666666668</v>
      </c>
      <c r="AB150" s="170"/>
      <c r="AC150" s="169">
        <v>12667.883333333335</v>
      </c>
      <c r="AD150" s="170"/>
      <c r="AE150" s="169">
        <v>14059.35</v>
      </c>
      <c r="AF150" s="170"/>
      <c r="AG150" s="169">
        <v>15589.591666666667</v>
      </c>
      <c r="AH150" s="170"/>
      <c r="AI150" s="169">
        <v>17094.849999999999</v>
      </c>
      <c r="AJ150" s="170"/>
      <c r="BZ150" s="174"/>
      <c r="CA150" s="174"/>
      <c r="CB150" s="81">
        <f t="shared" si="377"/>
        <v>10000000000</v>
      </c>
      <c r="CC150" s="6">
        <f t="shared" ref="CC150" si="468">BZ149+CA147+CB150</f>
        <v>30000000000</v>
      </c>
      <c r="CD150" s="4">
        <f t="shared" ref="CD150" si="469">(BZ149+CB150)/100*2500+CA147/100*0.4*2500/1.2</f>
        <v>583333333333.33337</v>
      </c>
      <c r="CF150" s="169">
        <f>IF($AZ$114=10000000000,10000000000,IF('SOLAI T2D SPA'!$C$25&lt;=G150,G150,10000000000))</f>
        <v>10000000000</v>
      </c>
      <c r="CG150" s="170"/>
      <c r="CH150" s="169">
        <f>IF($AZ$114=10000000000,10000000000,IF('SOLAI T2D SPA'!$C$25&lt;=I150,I150,10000000000))</f>
        <v>10000000000</v>
      </c>
      <c r="CI150" s="170"/>
      <c r="CJ150" s="169">
        <f>IF($AZ$114=10000000000,10000000000,IF('SOLAI T2D SPA'!$C$25&lt;=K150,K150,10000000000))</f>
        <v>10000000000</v>
      </c>
      <c r="CK150" s="170"/>
      <c r="CL150" s="169">
        <f>IF($AZ$114=10000000000,10000000000,IF('SOLAI T2D SPA'!$C$25&lt;=M150,M150,10000000000))</f>
        <v>10000000000</v>
      </c>
      <c r="CM150" s="170"/>
      <c r="CN150" s="169">
        <f>IF($AZ$114=10000000000,10000000000,IF('SOLAI T2D SPA'!$C$25&lt;=O150,O150,10000000000))</f>
        <v>10000000000</v>
      </c>
      <c r="CO150" s="170"/>
      <c r="CP150" s="169">
        <f>IF($AZ$114=10000000000,10000000000,IF('SOLAI T2D SPA'!$C$25&lt;=Q150,Q150,10000000000))</f>
        <v>10000000000</v>
      </c>
      <c r="CQ150" s="170"/>
      <c r="CR150" s="169">
        <f>IF($AZ$114=10000000000,10000000000,IF('SOLAI T2D SPA'!$C$25&lt;=S150,S150,10000000000))</f>
        <v>10000000000</v>
      </c>
      <c r="CS150" s="170"/>
      <c r="CT150" s="169">
        <f>IF($AZ$114=10000000000,10000000000,IF('SOLAI T2D SPA'!$C$25&lt;=U150,U150,10000000000))</f>
        <v>10000000000</v>
      </c>
      <c r="CU150" s="170"/>
      <c r="CV150" s="169">
        <f>IF($AZ$114=10000000000,10000000000,IF('SOLAI T2D SPA'!$C$25&lt;=W150,W150,10000000000))</f>
        <v>10000000000</v>
      </c>
      <c r="CW150" s="170"/>
      <c r="CX150" s="169">
        <f>IF($AZ$114=10000000000,10000000000,IF('SOLAI T2D SPA'!$C$25&lt;=Y150,Y150,10000000000))</f>
        <v>10000000000</v>
      </c>
      <c r="CY150" s="170"/>
      <c r="CZ150" s="169">
        <f>IF($AZ$114=10000000000,10000000000,IF('SOLAI T2D SPA'!$C$25&lt;=AA150,AA150,10000000000))</f>
        <v>10000000000</v>
      </c>
      <c r="DA150" s="170"/>
      <c r="DB150" s="169">
        <f>IF($AZ$114=10000000000,10000000000,IF('SOLAI T2D SPA'!$C$25&lt;=AC150,AC150,10000000000))</f>
        <v>10000000000</v>
      </c>
      <c r="DC150" s="170"/>
      <c r="DD150" s="169">
        <f>IF($AZ$114=10000000000,10000000000,IF('SOLAI T2D SPA'!$C$25&lt;=AE150,AE150,10000000000))</f>
        <v>10000000000</v>
      </c>
      <c r="DE150" s="170"/>
      <c r="DF150" s="169">
        <f>IF($AZ$114=10000000000,10000000000,IF('SOLAI T2D SPA'!$C$25&lt;=AG150,AG150,10000000000))</f>
        <v>10000000000</v>
      </c>
      <c r="DG150" s="170"/>
      <c r="DH150" s="169">
        <f>IF($AZ$114=10000000000,10000000000,IF('SOLAI T2D SPA'!$C$25&lt;=AI150,AI150,10000000000))</f>
        <v>10000000000</v>
      </c>
      <c r="DI150" s="170"/>
    </row>
    <row r="151" spans="1:116" ht="15" customHeight="1" x14ac:dyDescent="0.55000000000000004">
      <c r="A151" s="173">
        <v>4</v>
      </c>
      <c r="B151" s="173">
        <v>24</v>
      </c>
      <c r="C151" s="71">
        <v>4</v>
      </c>
      <c r="D151" s="6">
        <f t="shared" ref="D151" si="470">A151+B151+C151</f>
        <v>32</v>
      </c>
      <c r="E151" s="4">
        <f t="shared" ref="E151" si="471">(A151+C151)/100*2500+B151/100*0.4*2500/1.2</f>
        <v>400</v>
      </c>
      <c r="F151" s="4"/>
      <c r="G151" s="169">
        <v>1466.3916666666669</v>
      </c>
      <c r="H151" s="170"/>
      <c r="I151" s="169">
        <v>2284.9833333333336</v>
      </c>
      <c r="J151" s="170"/>
      <c r="K151" s="169">
        <v>3278.25</v>
      </c>
      <c r="L151" s="170"/>
      <c r="M151" s="169">
        <v>3727.4333333333338</v>
      </c>
      <c r="N151" s="170"/>
      <c r="O151" s="169">
        <v>4531.0249999999996</v>
      </c>
      <c r="P151" s="170"/>
      <c r="Q151" s="169">
        <v>5505.7416666666677</v>
      </c>
      <c r="R151" s="170"/>
      <c r="S151" s="169">
        <v>6470.9583333333339</v>
      </c>
      <c r="T151" s="170"/>
      <c r="U151" s="169">
        <v>7601.9083333333338</v>
      </c>
      <c r="V151" s="170"/>
      <c r="W151" s="169">
        <v>8720.5083333333332</v>
      </c>
      <c r="X151" s="170"/>
      <c r="Y151" s="169">
        <v>9997.125</v>
      </c>
      <c r="Z151" s="170"/>
      <c r="AA151" s="169">
        <v>11258.291666666668</v>
      </c>
      <c r="AB151" s="170"/>
      <c r="AC151" s="169">
        <v>12667.883333333335</v>
      </c>
      <c r="AD151" s="170"/>
      <c r="AE151" s="169">
        <v>14059.35</v>
      </c>
      <c r="AF151" s="170"/>
      <c r="AG151" s="169">
        <v>15589.591666666667</v>
      </c>
      <c r="AH151" s="170"/>
      <c r="AI151" s="169">
        <v>17094.849999999999</v>
      </c>
      <c r="AJ151" s="170"/>
      <c r="BZ151" s="173">
        <f t="shared" ref="BZ151:CA151" si="472">AV115</f>
        <v>10000000000</v>
      </c>
      <c r="CA151" s="173">
        <f t="shared" si="472"/>
        <v>10000000000</v>
      </c>
      <c r="CB151" s="81">
        <f t="shared" si="377"/>
        <v>10000000000</v>
      </c>
      <c r="CC151" s="6">
        <f t="shared" ref="CC151" si="473">BZ151+CA151+CB151</f>
        <v>30000000000</v>
      </c>
      <c r="CD151" s="4">
        <f t="shared" ref="CD151" si="474">(BZ151+CB151)/100*2500+CA151/100*0.4*2500/1.2</f>
        <v>583333333333.33337</v>
      </c>
      <c r="CF151" s="169">
        <f>IF($AZ$115=10000000000,10000000000,IF('SOLAI T2D SPA'!$C$25&lt;=G151,G151,10000000000))</f>
        <v>10000000000</v>
      </c>
      <c r="CG151" s="170"/>
      <c r="CH151" s="169">
        <f>IF($AZ$115=10000000000,10000000000,IF('SOLAI T2D SPA'!$C$25&lt;=I151,I151,10000000000))</f>
        <v>10000000000</v>
      </c>
      <c r="CI151" s="170"/>
      <c r="CJ151" s="169">
        <f>IF($AZ$115=10000000000,10000000000,IF('SOLAI T2D SPA'!$C$25&lt;=K151,K151,10000000000))</f>
        <v>10000000000</v>
      </c>
      <c r="CK151" s="170"/>
      <c r="CL151" s="169">
        <f>IF($AZ$115=10000000000,10000000000,IF('SOLAI T2D SPA'!$C$25&lt;=M151,M151,10000000000))</f>
        <v>10000000000</v>
      </c>
      <c r="CM151" s="170"/>
      <c r="CN151" s="169">
        <f>IF($AZ$115=10000000000,10000000000,IF('SOLAI T2D SPA'!$C$25&lt;=O151,O151,10000000000))</f>
        <v>10000000000</v>
      </c>
      <c r="CO151" s="170"/>
      <c r="CP151" s="169">
        <f>IF($AZ$115=10000000000,10000000000,IF('SOLAI T2D SPA'!$C$25&lt;=Q151,Q151,10000000000))</f>
        <v>10000000000</v>
      </c>
      <c r="CQ151" s="170"/>
      <c r="CR151" s="169">
        <f>IF($AZ$115=10000000000,10000000000,IF('SOLAI T2D SPA'!$C$25&lt;=S151,S151,10000000000))</f>
        <v>10000000000</v>
      </c>
      <c r="CS151" s="170"/>
      <c r="CT151" s="169">
        <f>IF($AZ$115=10000000000,10000000000,IF('SOLAI T2D SPA'!$C$25&lt;=U151,U151,10000000000))</f>
        <v>10000000000</v>
      </c>
      <c r="CU151" s="170"/>
      <c r="CV151" s="169">
        <f>IF($AZ$115=10000000000,10000000000,IF('SOLAI T2D SPA'!$C$25&lt;=W151,W151,10000000000))</f>
        <v>10000000000</v>
      </c>
      <c r="CW151" s="170"/>
      <c r="CX151" s="169">
        <f>IF($AZ$115=10000000000,10000000000,IF('SOLAI T2D SPA'!$C$25&lt;=Y151,Y151,10000000000))</f>
        <v>10000000000</v>
      </c>
      <c r="CY151" s="170"/>
      <c r="CZ151" s="169">
        <f>IF($AZ$115=10000000000,10000000000,IF('SOLAI T2D SPA'!$C$25&lt;=AA151,AA151,10000000000))</f>
        <v>10000000000</v>
      </c>
      <c r="DA151" s="170"/>
      <c r="DB151" s="169">
        <f>IF($AZ$115=10000000000,10000000000,IF('SOLAI T2D SPA'!$C$25&lt;=AC151,AC151,10000000000))</f>
        <v>10000000000</v>
      </c>
      <c r="DC151" s="170"/>
      <c r="DD151" s="169">
        <f>IF($AZ$115=10000000000,10000000000,IF('SOLAI T2D SPA'!$C$25&lt;=AE151,AE151,10000000000))</f>
        <v>10000000000</v>
      </c>
      <c r="DE151" s="170"/>
      <c r="DF151" s="169">
        <f>IF($AZ$115=10000000000,10000000000,IF('SOLAI T2D SPA'!$C$25&lt;=AG151,AG151,10000000000))</f>
        <v>10000000000</v>
      </c>
      <c r="DG151" s="170"/>
      <c r="DH151" s="169">
        <f>IF($AZ$115=10000000000,10000000000,IF('SOLAI T2D SPA'!$C$25&lt;=AI151,AI151,10000000000))</f>
        <v>10000000000</v>
      </c>
      <c r="DI151" s="170"/>
    </row>
    <row r="152" spans="1:116" ht="15" customHeight="1" x14ac:dyDescent="0.55000000000000004">
      <c r="A152" s="174"/>
      <c r="B152" s="175"/>
      <c r="C152" s="71">
        <v>5</v>
      </c>
      <c r="D152" s="6">
        <f t="shared" ref="D152" si="475">A151+B151+C152</f>
        <v>33</v>
      </c>
      <c r="E152" s="4">
        <f t="shared" ref="E152" si="476">(A151+C152)/100*2500+B151/100*0.4*2500/1.2</f>
        <v>425</v>
      </c>
      <c r="F152" s="4"/>
      <c r="G152" s="169">
        <v>1515.425</v>
      </c>
      <c r="H152" s="170"/>
      <c r="I152" s="169">
        <v>2361.6416666666669</v>
      </c>
      <c r="J152" s="170"/>
      <c r="K152" s="169">
        <v>3388.55</v>
      </c>
      <c r="L152" s="170"/>
      <c r="M152" s="169">
        <v>3852.875</v>
      </c>
      <c r="N152" s="170"/>
      <c r="O152" s="169">
        <v>4684.7083333333339</v>
      </c>
      <c r="P152" s="170"/>
      <c r="Q152" s="169">
        <v>5693.2416666666677</v>
      </c>
      <c r="R152" s="170"/>
      <c r="S152" s="169">
        <v>6692.7</v>
      </c>
      <c r="T152" s="170"/>
      <c r="U152" s="169">
        <v>7863.3166666666675</v>
      </c>
      <c r="V152" s="170"/>
      <c r="W152" s="169">
        <v>9021.3833333333332</v>
      </c>
      <c r="X152" s="170"/>
      <c r="Y152" s="169">
        <v>10344.283333333333</v>
      </c>
      <c r="Z152" s="170"/>
      <c r="AA152" s="169">
        <v>11651.8</v>
      </c>
      <c r="AB152" s="170"/>
      <c r="AC152" s="169">
        <v>13113.616666666667</v>
      </c>
      <c r="AD152" s="170"/>
      <c r="AE152" s="169">
        <v>14557.341666666667</v>
      </c>
      <c r="AF152" s="170"/>
      <c r="AG152" s="169">
        <v>16145.525</v>
      </c>
      <c r="AH152" s="170"/>
      <c r="AI152" s="169">
        <v>17710.633333333335</v>
      </c>
      <c r="AJ152" s="170"/>
      <c r="BZ152" s="174"/>
      <c r="CA152" s="175"/>
      <c r="CB152" s="81">
        <f t="shared" si="377"/>
        <v>10000000000</v>
      </c>
      <c r="CC152" s="6">
        <f t="shared" ref="CC152" si="477">BZ151+CA151+CB152</f>
        <v>30000000000</v>
      </c>
      <c r="CD152" s="4">
        <f t="shared" ref="CD152" si="478">(BZ151+CB152)/100*2500+CA151/100*0.4*2500/1.2</f>
        <v>583333333333.33337</v>
      </c>
      <c r="CF152" s="169">
        <f>IF($AZ$116=10000000000,10000000000,IF('SOLAI T2D SPA'!$C$25&lt;=G152,G152,10000000000))</f>
        <v>10000000000</v>
      </c>
      <c r="CG152" s="170"/>
      <c r="CH152" s="169">
        <f>IF($AZ$116=10000000000,10000000000,IF('SOLAI T2D SPA'!$C$25&lt;=I152,I152,10000000000))</f>
        <v>10000000000</v>
      </c>
      <c r="CI152" s="170"/>
      <c r="CJ152" s="169">
        <f>IF($AZ$116=10000000000,10000000000,IF('SOLAI T2D SPA'!$C$25&lt;=K152,K152,10000000000))</f>
        <v>10000000000</v>
      </c>
      <c r="CK152" s="170"/>
      <c r="CL152" s="169">
        <f>IF($AZ$116=10000000000,10000000000,IF('SOLAI T2D SPA'!$C$25&lt;=M152,M152,10000000000))</f>
        <v>10000000000</v>
      </c>
      <c r="CM152" s="170"/>
      <c r="CN152" s="169">
        <f>IF($AZ$116=10000000000,10000000000,IF('SOLAI T2D SPA'!$C$25&lt;=O152,O152,10000000000))</f>
        <v>10000000000</v>
      </c>
      <c r="CO152" s="170"/>
      <c r="CP152" s="169">
        <f>IF($AZ$116=10000000000,10000000000,IF('SOLAI T2D SPA'!$C$25&lt;=Q152,Q152,10000000000))</f>
        <v>10000000000</v>
      </c>
      <c r="CQ152" s="170"/>
      <c r="CR152" s="169">
        <f>IF($AZ$116=10000000000,10000000000,IF('SOLAI T2D SPA'!$C$25&lt;=S152,S152,10000000000))</f>
        <v>10000000000</v>
      </c>
      <c r="CS152" s="170"/>
      <c r="CT152" s="169">
        <f>IF($AZ$116=10000000000,10000000000,IF('SOLAI T2D SPA'!$C$25&lt;=U152,U152,10000000000))</f>
        <v>10000000000</v>
      </c>
      <c r="CU152" s="170"/>
      <c r="CV152" s="169">
        <f>IF($AZ$116=10000000000,10000000000,IF('SOLAI T2D SPA'!$C$25&lt;=W152,W152,10000000000))</f>
        <v>10000000000</v>
      </c>
      <c r="CW152" s="170"/>
      <c r="CX152" s="169">
        <f>IF($AZ$116=10000000000,10000000000,IF('SOLAI T2D SPA'!$C$25&lt;=Y152,Y152,10000000000))</f>
        <v>10000000000</v>
      </c>
      <c r="CY152" s="170"/>
      <c r="CZ152" s="169">
        <f>IF($AZ$116=10000000000,10000000000,IF('SOLAI T2D SPA'!$C$25&lt;=AA152,AA152,10000000000))</f>
        <v>10000000000</v>
      </c>
      <c r="DA152" s="170"/>
      <c r="DB152" s="169">
        <f>IF($AZ$116=10000000000,10000000000,IF('SOLAI T2D SPA'!$C$25&lt;=AC152,AC152,10000000000))</f>
        <v>10000000000</v>
      </c>
      <c r="DC152" s="170"/>
      <c r="DD152" s="169">
        <f>IF($AZ$116=10000000000,10000000000,IF('SOLAI T2D SPA'!$C$25&lt;=AE152,AE152,10000000000))</f>
        <v>10000000000</v>
      </c>
      <c r="DE152" s="170"/>
      <c r="DF152" s="169">
        <f>IF($AZ$116=10000000000,10000000000,IF('SOLAI T2D SPA'!$C$25&lt;=AG152,AG152,10000000000))</f>
        <v>10000000000</v>
      </c>
      <c r="DG152" s="170"/>
      <c r="DH152" s="169">
        <f>IF($AZ$116=10000000000,10000000000,IF('SOLAI T2D SPA'!$C$25&lt;=AI152,AI152,10000000000))</f>
        <v>10000000000</v>
      </c>
      <c r="DI152" s="170"/>
    </row>
    <row r="153" spans="1:116" ht="15" customHeight="1" x14ac:dyDescent="0.55000000000000004">
      <c r="A153" s="173">
        <v>5</v>
      </c>
      <c r="B153" s="175"/>
      <c r="C153" s="71">
        <v>4</v>
      </c>
      <c r="D153" s="6">
        <f t="shared" ref="D153" si="479">A153+B151+C153</f>
        <v>33</v>
      </c>
      <c r="E153" s="4">
        <f t="shared" ref="E153" si="480">(A153+C153)/100*2500+B151/100*0.4*2500/1.2</f>
        <v>425</v>
      </c>
      <c r="F153" s="4"/>
      <c r="G153" s="169">
        <v>1515.425</v>
      </c>
      <c r="H153" s="170"/>
      <c r="I153" s="169">
        <v>2361.6416666666669</v>
      </c>
      <c r="J153" s="170"/>
      <c r="K153" s="169">
        <v>3388.55</v>
      </c>
      <c r="L153" s="170"/>
      <c r="M153" s="169">
        <v>3852.875</v>
      </c>
      <c r="N153" s="170"/>
      <c r="O153" s="169">
        <v>4684.7083333333339</v>
      </c>
      <c r="P153" s="170"/>
      <c r="Q153" s="169">
        <v>5693.2416666666677</v>
      </c>
      <c r="R153" s="170"/>
      <c r="S153" s="169">
        <v>6692.7</v>
      </c>
      <c r="T153" s="170"/>
      <c r="U153" s="169">
        <v>7863.3166666666675</v>
      </c>
      <c r="V153" s="170"/>
      <c r="W153" s="169">
        <v>9021.3833333333332</v>
      </c>
      <c r="X153" s="170"/>
      <c r="Y153" s="169">
        <v>10344.283333333333</v>
      </c>
      <c r="Z153" s="170"/>
      <c r="AA153" s="169">
        <v>11651.8</v>
      </c>
      <c r="AB153" s="170"/>
      <c r="AC153" s="169">
        <v>13113.616666666667</v>
      </c>
      <c r="AD153" s="170"/>
      <c r="AE153" s="169">
        <v>14557.341666666667</v>
      </c>
      <c r="AF153" s="170"/>
      <c r="AG153" s="169">
        <v>16145.525</v>
      </c>
      <c r="AH153" s="170"/>
      <c r="AI153" s="169">
        <v>17710.633333333335</v>
      </c>
      <c r="AJ153" s="170"/>
      <c r="BZ153" s="173">
        <f t="shared" ref="BZ153" si="481">AV117</f>
        <v>10000000000</v>
      </c>
      <c r="CA153" s="175"/>
      <c r="CB153" s="81">
        <f t="shared" si="377"/>
        <v>10000000000</v>
      </c>
      <c r="CC153" s="6">
        <f t="shared" ref="CC153" si="482">BZ153+CA151+CB153</f>
        <v>30000000000</v>
      </c>
      <c r="CD153" s="4">
        <f t="shared" ref="CD153" si="483">(BZ153+CB153)/100*2500+CA151/100*0.4*2500/1.2</f>
        <v>583333333333.33337</v>
      </c>
      <c r="CF153" s="169">
        <f>IF($AZ$117=10000000000,10000000000,IF('SOLAI T2D SPA'!$C$25&lt;=G153,G153,10000000000))</f>
        <v>10000000000</v>
      </c>
      <c r="CG153" s="170"/>
      <c r="CH153" s="169">
        <f>IF($AZ$117=10000000000,10000000000,IF('SOLAI T2D SPA'!$C$25&lt;=I153,I153,10000000000))</f>
        <v>10000000000</v>
      </c>
      <c r="CI153" s="170"/>
      <c r="CJ153" s="169">
        <f>IF($AZ$117=10000000000,10000000000,IF('SOLAI T2D SPA'!$C$25&lt;=K153,K153,10000000000))</f>
        <v>10000000000</v>
      </c>
      <c r="CK153" s="170"/>
      <c r="CL153" s="169">
        <f>IF($AZ$117=10000000000,10000000000,IF('SOLAI T2D SPA'!$C$25&lt;=M153,M153,10000000000))</f>
        <v>10000000000</v>
      </c>
      <c r="CM153" s="170"/>
      <c r="CN153" s="169">
        <f>IF($AZ$117=10000000000,10000000000,IF('SOLAI T2D SPA'!$C$25&lt;=O153,O153,10000000000))</f>
        <v>10000000000</v>
      </c>
      <c r="CO153" s="170"/>
      <c r="CP153" s="169">
        <f>IF($AZ$117=10000000000,10000000000,IF('SOLAI T2D SPA'!$C$25&lt;=Q153,Q153,10000000000))</f>
        <v>10000000000</v>
      </c>
      <c r="CQ153" s="170"/>
      <c r="CR153" s="169">
        <f>IF($AZ$117=10000000000,10000000000,IF('SOLAI T2D SPA'!$C$25&lt;=S153,S153,10000000000))</f>
        <v>10000000000</v>
      </c>
      <c r="CS153" s="170"/>
      <c r="CT153" s="169">
        <f>IF($AZ$117=10000000000,10000000000,IF('SOLAI T2D SPA'!$C$25&lt;=U153,U153,10000000000))</f>
        <v>10000000000</v>
      </c>
      <c r="CU153" s="170"/>
      <c r="CV153" s="169">
        <f>IF($AZ$117=10000000000,10000000000,IF('SOLAI T2D SPA'!$C$25&lt;=W153,W153,10000000000))</f>
        <v>10000000000</v>
      </c>
      <c r="CW153" s="170"/>
      <c r="CX153" s="169">
        <f>IF($AZ$117=10000000000,10000000000,IF('SOLAI T2D SPA'!$C$25&lt;=Y153,Y153,10000000000))</f>
        <v>10000000000</v>
      </c>
      <c r="CY153" s="170"/>
      <c r="CZ153" s="169">
        <f>IF($AZ$117=10000000000,10000000000,IF('SOLAI T2D SPA'!$C$25&lt;=AA153,AA153,10000000000))</f>
        <v>10000000000</v>
      </c>
      <c r="DA153" s="170"/>
      <c r="DB153" s="169">
        <f>IF($AZ$117=10000000000,10000000000,IF('SOLAI T2D SPA'!$C$25&lt;=AC153,AC153,10000000000))</f>
        <v>10000000000</v>
      </c>
      <c r="DC153" s="170"/>
      <c r="DD153" s="169">
        <f>IF($AZ$117=10000000000,10000000000,IF('SOLAI T2D SPA'!$C$25&lt;=AE153,AE153,10000000000))</f>
        <v>10000000000</v>
      </c>
      <c r="DE153" s="170"/>
      <c r="DF153" s="169">
        <f>IF($AZ$117=10000000000,10000000000,IF('SOLAI T2D SPA'!$C$25&lt;=AG153,AG153,10000000000))</f>
        <v>10000000000</v>
      </c>
      <c r="DG153" s="170"/>
      <c r="DH153" s="169">
        <f>IF($AZ$117=10000000000,10000000000,IF('SOLAI T2D SPA'!$C$25&lt;=AI153,AI153,10000000000))</f>
        <v>10000000000</v>
      </c>
      <c r="DI153" s="170"/>
    </row>
    <row r="154" spans="1:116" ht="15" customHeight="1" x14ac:dyDescent="0.55000000000000004">
      <c r="A154" s="174"/>
      <c r="B154" s="174"/>
      <c r="C154" s="71">
        <v>5</v>
      </c>
      <c r="D154" s="6">
        <f t="shared" ref="D154" si="484">A153+B151+C154</f>
        <v>34</v>
      </c>
      <c r="E154" s="4">
        <f t="shared" ref="E154" si="485">(A153+C154)/100*2500+B151/100*0.4*2500/1.2</f>
        <v>450</v>
      </c>
      <c r="F154" s="4"/>
      <c r="G154" s="169">
        <v>1564.4083333333335</v>
      </c>
      <c r="H154" s="170"/>
      <c r="I154" s="169">
        <v>2438.3166666666671</v>
      </c>
      <c r="J154" s="170"/>
      <c r="K154" s="169">
        <v>3498.9583333333339</v>
      </c>
      <c r="L154" s="170"/>
      <c r="M154" s="169">
        <v>3978.9250000000002</v>
      </c>
      <c r="N154" s="170"/>
      <c r="O154" s="169">
        <v>4837.9916666666668</v>
      </c>
      <c r="P154" s="170"/>
      <c r="Q154" s="169">
        <v>5880.4333333333334</v>
      </c>
      <c r="R154" s="170"/>
      <c r="S154" s="169">
        <v>6913.4833333333336</v>
      </c>
      <c r="T154" s="170"/>
      <c r="U154" s="169">
        <v>8124.3833333333341</v>
      </c>
      <c r="V154" s="170"/>
      <c r="W154" s="169">
        <v>9322.9</v>
      </c>
      <c r="X154" s="170"/>
      <c r="Y154" s="169">
        <v>10691.25</v>
      </c>
      <c r="Z154" s="170"/>
      <c r="AA154" s="169">
        <v>12045.233333333335</v>
      </c>
      <c r="AB154" s="170"/>
      <c r="AC154" s="169">
        <v>13559.45</v>
      </c>
      <c r="AD154" s="170"/>
      <c r="AE154" s="169">
        <v>15054.075000000001</v>
      </c>
      <c r="AF154" s="170"/>
      <c r="AG154" s="169">
        <v>16702.05</v>
      </c>
      <c r="AH154" s="170"/>
      <c r="AI154" s="169">
        <v>18325.383333333335</v>
      </c>
      <c r="AJ154" s="170"/>
      <c r="BZ154" s="174"/>
      <c r="CA154" s="174"/>
      <c r="CB154" s="81">
        <f t="shared" si="377"/>
        <v>10000000000</v>
      </c>
      <c r="CC154" s="6">
        <f t="shared" ref="CC154" si="486">BZ153+CA151+CB154</f>
        <v>30000000000</v>
      </c>
      <c r="CD154" s="4">
        <f t="shared" ref="CD154" si="487">(BZ153+CB154)/100*2500+CA151/100*0.4*2500/1.2</f>
        <v>583333333333.33337</v>
      </c>
      <c r="CF154" s="169">
        <f>IF($AZ$118=10000000000,10000000000,IF('SOLAI T2D SPA'!$C$25&lt;=G154,G154,10000000000))</f>
        <v>10000000000</v>
      </c>
      <c r="CG154" s="170"/>
      <c r="CH154" s="169">
        <f>IF($AZ$118=10000000000,10000000000,IF('SOLAI T2D SPA'!$C$25&lt;=I154,I154,10000000000))</f>
        <v>10000000000</v>
      </c>
      <c r="CI154" s="170"/>
      <c r="CJ154" s="169">
        <f>IF($AZ$118=10000000000,10000000000,IF('SOLAI T2D SPA'!$C$25&lt;=K154,K154,10000000000))</f>
        <v>10000000000</v>
      </c>
      <c r="CK154" s="170"/>
      <c r="CL154" s="169">
        <f>IF($AZ$118=10000000000,10000000000,IF('SOLAI T2D SPA'!$C$25&lt;=M154,M154,10000000000))</f>
        <v>10000000000</v>
      </c>
      <c r="CM154" s="170"/>
      <c r="CN154" s="169">
        <f>IF($AZ$118=10000000000,10000000000,IF('SOLAI T2D SPA'!$C$25&lt;=O154,O154,10000000000))</f>
        <v>10000000000</v>
      </c>
      <c r="CO154" s="170"/>
      <c r="CP154" s="169">
        <f>IF($AZ$118=10000000000,10000000000,IF('SOLAI T2D SPA'!$C$25&lt;=Q154,Q154,10000000000))</f>
        <v>10000000000</v>
      </c>
      <c r="CQ154" s="170"/>
      <c r="CR154" s="169">
        <f>IF($AZ$118=10000000000,10000000000,IF('SOLAI T2D SPA'!$C$25&lt;=S154,S154,10000000000))</f>
        <v>10000000000</v>
      </c>
      <c r="CS154" s="170"/>
      <c r="CT154" s="169">
        <f>IF($AZ$118=10000000000,10000000000,IF('SOLAI T2D SPA'!$C$25&lt;=U154,U154,10000000000))</f>
        <v>10000000000</v>
      </c>
      <c r="CU154" s="170"/>
      <c r="CV154" s="169">
        <f>IF($AZ$118=10000000000,10000000000,IF('SOLAI T2D SPA'!$C$25&lt;=W154,W154,10000000000))</f>
        <v>10000000000</v>
      </c>
      <c r="CW154" s="170"/>
      <c r="CX154" s="169">
        <f>IF($AZ$118=10000000000,10000000000,IF('SOLAI T2D SPA'!$C$25&lt;=Y154,Y154,10000000000))</f>
        <v>10000000000</v>
      </c>
      <c r="CY154" s="170"/>
      <c r="CZ154" s="169">
        <f>IF($AZ$118=10000000000,10000000000,IF('SOLAI T2D SPA'!$C$25&lt;=AA154,AA154,10000000000))</f>
        <v>10000000000</v>
      </c>
      <c r="DA154" s="170"/>
      <c r="DB154" s="169">
        <f>IF($AZ$118=10000000000,10000000000,IF('SOLAI T2D SPA'!$C$25&lt;=AC154,AC154,10000000000))</f>
        <v>10000000000</v>
      </c>
      <c r="DC154" s="170"/>
      <c r="DD154" s="169">
        <f>IF($AZ$118=10000000000,10000000000,IF('SOLAI T2D SPA'!$C$25&lt;=AE154,AE154,10000000000))</f>
        <v>10000000000</v>
      </c>
      <c r="DE154" s="170"/>
      <c r="DF154" s="169">
        <f>IF($AZ$118=10000000000,10000000000,IF('SOLAI T2D SPA'!$C$25&lt;=AG154,AG154,10000000000))</f>
        <v>10000000000</v>
      </c>
      <c r="DG154" s="170"/>
      <c r="DH154" s="169">
        <f>IF($AZ$118=10000000000,10000000000,IF('SOLAI T2D SPA'!$C$25&lt;=AI154,AI154,10000000000))</f>
        <v>10000000000</v>
      </c>
      <c r="DI154" s="170"/>
    </row>
    <row r="155" spans="1:116" ht="15" customHeight="1" x14ac:dyDescent="0.55000000000000004">
      <c r="A155" s="173">
        <v>4</v>
      </c>
      <c r="B155" s="173">
        <v>30</v>
      </c>
      <c r="C155" s="71">
        <v>4</v>
      </c>
      <c r="D155" s="6">
        <f t="shared" ref="D155" si="488">A155+B155+C155</f>
        <v>38</v>
      </c>
      <c r="E155" s="4">
        <f t="shared" ref="E155" si="489">(A155+C155)/100*2500+B155/100*0.4*2500/1.2</f>
        <v>450</v>
      </c>
      <c r="F155" s="4"/>
      <c r="G155" s="169">
        <v>1760.6833333333334</v>
      </c>
      <c r="H155" s="170"/>
      <c r="I155" s="169">
        <v>2744.6166666666668</v>
      </c>
      <c r="J155" s="170"/>
      <c r="K155" s="169">
        <v>3940.9583333333339</v>
      </c>
      <c r="L155" s="170"/>
      <c r="M155" s="169">
        <v>4481.8</v>
      </c>
      <c r="N155" s="170"/>
      <c r="O155" s="169">
        <v>5451.5</v>
      </c>
      <c r="P155" s="170"/>
      <c r="Q155" s="169">
        <v>6629.2749999999996</v>
      </c>
      <c r="R155" s="170"/>
      <c r="S155" s="169">
        <v>7798.7916666666679</v>
      </c>
      <c r="T155" s="170"/>
      <c r="U155" s="169">
        <v>9168.6749999999993</v>
      </c>
      <c r="V155" s="170"/>
      <c r="W155" s="169">
        <v>10528.016666666668</v>
      </c>
      <c r="X155" s="170"/>
      <c r="Y155" s="169">
        <v>12081.1</v>
      </c>
      <c r="Z155" s="170"/>
      <c r="AA155" s="169">
        <v>13618.674999999999</v>
      </c>
      <c r="AB155" s="170"/>
      <c r="AC155" s="169">
        <v>15342.583333333336</v>
      </c>
      <c r="AD155" s="170"/>
      <c r="AE155" s="169">
        <v>17046.991666666669</v>
      </c>
      <c r="AF155" s="170"/>
      <c r="AG155" s="169">
        <v>18926.266666666666</v>
      </c>
      <c r="AH155" s="170"/>
      <c r="AI155" s="169">
        <v>20782.566666666666</v>
      </c>
      <c r="AJ155" s="170"/>
      <c r="BZ155" s="173">
        <f t="shared" ref="BZ155:CA155" si="490">AV119</f>
        <v>10000000000</v>
      </c>
      <c r="CA155" s="173">
        <f t="shared" si="490"/>
        <v>10000000000</v>
      </c>
      <c r="CB155" s="81">
        <f t="shared" si="377"/>
        <v>10000000000</v>
      </c>
      <c r="CC155" s="6">
        <f t="shared" ref="CC155" si="491">BZ155+CA155+CB155</f>
        <v>30000000000</v>
      </c>
      <c r="CD155" s="4">
        <f t="shared" ref="CD155" si="492">(BZ155+CB155)/100*2500+CA155/100*0.4*2500/1.2</f>
        <v>583333333333.33337</v>
      </c>
      <c r="CF155" s="169">
        <f>IF($AZ$119=10000000000,10000000000,IF('SOLAI T2D SPA'!$C$25&lt;=G155,G155,10000000000))</f>
        <v>10000000000</v>
      </c>
      <c r="CG155" s="170"/>
      <c r="CH155" s="169">
        <f>IF($AZ$119=10000000000,10000000000,IF('SOLAI T2D SPA'!$C$25&lt;=I155,I155,10000000000))</f>
        <v>10000000000</v>
      </c>
      <c r="CI155" s="170"/>
      <c r="CJ155" s="169">
        <f>IF($AZ$119=10000000000,10000000000,IF('SOLAI T2D SPA'!$C$25&lt;=K155,K155,10000000000))</f>
        <v>10000000000</v>
      </c>
      <c r="CK155" s="170"/>
      <c r="CL155" s="169">
        <f>IF($AZ$119=10000000000,10000000000,IF('SOLAI T2D SPA'!$C$25&lt;=M155,M155,10000000000))</f>
        <v>10000000000</v>
      </c>
      <c r="CM155" s="170"/>
      <c r="CN155" s="169">
        <f>IF($AZ$119=10000000000,10000000000,IF('SOLAI T2D SPA'!$C$25&lt;=O155,O155,10000000000))</f>
        <v>10000000000</v>
      </c>
      <c r="CO155" s="170"/>
      <c r="CP155" s="169">
        <f>IF($AZ$119=10000000000,10000000000,IF('SOLAI T2D SPA'!$C$25&lt;=Q155,Q155,10000000000))</f>
        <v>10000000000</v>
      </c>
      <c r="CQ155" s="170"/>
      <c r="CR155" s="169">
        <f>IF($AZ$119=10000000000,10000000000,IF('SOLAI T2D SPA'!$C$25&lt;=S155,S155,10000000000))</f>
        <v>10000000000</v>
      </c>
      <c r="CS155" s="170"/>
      <c r="CT155" s="169">
        <f>IF($AZ$119=10000000000,10000000000,IF('SOLAI T2D SPA'!$C$25&lt;=U155,U155,10000000000))</f>
        <v>10000000000</v>
      </c>
      <c r="CU155" s="170"/>
      <c r="CV155" s="169">
        <f>IF($AZ$119=10000000000,10000000000,IF('SOLAI T2D SPA'!$C$25&lt;=W155,W155,10000000000))</f>
        <v>10000000000</v>
      </c>
      <c r="CW155" s="170"/>
      <c r="CX155" s="169">
        <f>IF($AZ$119=10000000000,10000000000,IF('SOLAI T2D SPA'!$C$25&lt;=Y155,Y155,10000000000))</f>
        <v>10000000000</v>
      </c>
      <c r="CY155" s="170"/>
      <c r="CZ155" s="169">
        <f>IF($AZ$119=10000000000,10000000000,IF('SOLAI T2D SPA'!$C$25&lt;=AA155,AA155,10000000000))</f>
        <v>10000000000</v>
      </c>
      <c r="DA155" s="170"/>
      <c r="DB155" s="169">
        <f>IF($AZ$119=10000000000,10000000000,IF('SOLAI T2D SPA'!$C$25&lt;=AC155,AC155,10000000000))</f>
        <v>10000000000</v>
      </c>
      <c r="DC155" s="170"/>
      <c r="DD155" s="169">
        <f>IF($AZ$119=10000000000,10000000000,IF('SOLAI T2D SPA'!$C$25&lt;=AE155,AE155,10000000000))</f>
        <v>10000000000</v>
      </c>
      <c r="DE155" s="170"/>
      <c r="DF155" s="169">
        <f>IF($AZ$119=10000000000,10000000000,IF('SOLAI T2D SPA'!$C$25&lt;=AG155,AG155,10000000000))</f>
        <v>10000000000</v>
      </c>
      <c r="DG155" s="170"/>
      <c r="DH155" s="169">
        <f>IF($AZ$119=10000000000,10000000000,IF('SOLAI T2D SPA'!$C$25&lt;=AI155,AI155,10000000000))</f>
        <v>10000000000</v>
      </c>
      <c r="DI155" s="170"/>
    </row>
    <row r="156" spans="1:116" ht="15" customHeight="1" x14ac:dyDescent="0.55000000000000004">
      <c r="A156" s="174"/>
      <c r="B156" s="175"/>
      <c r="C156" s="71">
        <v>5</v>
      </c>
      <c r="D156" s="6">
        <f t="shared" ref="D156" si="493">A155+B155+C156</f>
        <v>39</v>
      </c>
      <c r="E156" s="4">
        <f t="shared" ref="E156" si="494">(A155+C156)/100*2500+B155/100*0.4*2500/1.2</f>
        <v>475</v>
      </c>
      <c r="F156" s="4"/>
      <c r="G156" s="169">
        <v>1809.7083333333335</v>
      </c>
      <c r="H156" s="170"/>
      <c r="I156" s="169">
        <v>2821.0833333333339</v>
      </c>
      <c r="J156" s="170"/>
      <c r="K156" s="169">
        <v>4051.3249999999998</v>
      </c>
      <c r="L156" s="170"/>
      <c r="M156" s="169">
        <v>4607.8333333333339</v>
      </c>
      <c r="N156" s="170"/>
      <c r="O156" s="169">
        <v>5604.9166666666679</v>
      </c>
      <c r="P156" s="170"/>
      <c r="Q156" s="169">
        <v>6816.5333333333338</v>
      </c>
      <c r="R156" s="170"/>
      <c r="S156" s="169">
        <v>8020.2416666666677</v>
      </c>
      <c r="T156" s="170"/>
      <c r="U156" s="169">
        <v>9430.0583333333343</v>
      </c>
      <c r="V156" s="170"/>
      <c r="W156" s="169">
        <v>10828.233333333335</v>
      </c>
      <c r="X156" s="170"/>
      <c r="Y156" s="169">
        <v>12428.191666666668</v>
      </c>
      <c r="Z156" s="170"/>
      <c r="AA156" s="169">
        <v>14011.5</v>
      </c>
      <c r="AB156" s="170"/>
      <c r="AC156" s="169">
        <v>15786.858333333335</v>
      </c>
      <c r="AD156" s="170"/>
      <c r="AE156" s="169">
        <v>17544.508333333335</v>
      </c>
      <c r="AF156" s="170"/>
      <c r="AG156" s="169">
        <v>19482.966666666667</v>
      </c>
      <c r="AH156" s="170"/>
      <c r="AI156" s="169">
        <v>21398.741666666669</v>
      </c>
      <c r="AJ156" s="170"/>
      <c r="BZ156" s="174"/>
      <c r="CA156" s="175"/>
      <c r="CB156" s="81">
        <f t="shared" si="377"/>
        <v>10000000000</v>
      </c>
      <c r="CC156" s="6">
        <f t="shared" ref="CC156" si="495">BZ155+CA155+CB156</f>
        <v>30000000000</v>
      </c>
      <c r="CD156" s="4">
        <f t="shared" ref="CD156" si="496">(BZ155+CB156)/100*2500+CA155/100*0.4*2500/1.2</f>
        <v>583333333333.33337</v>
      </c>
      <c r="CF156" s="169">
        <f>IF($AZ$120=10000000000,10000000000,IF('SOLAI T2D SPA'!$C$25&lt;=G156,G156,10000000000))</f>
        <v>10000000000</v>
      </c>
      <c r="CG156" s="170"/>
      <c r="CH156" s="169">
        <f>IF($AZ$120=10000000000,10000000000,IF('SOLAI T2D SPA'!$C$25&lt;=I156,I156,10000000000))</f>
        <v>10000000000</v>
      </c>
      <c r="CI156" s="170"/>
      <c r="CJ156" s="169">
        <f>IF($AZ$120=10000000000,10000000000,IF('SOLAI T2D SPA'!$C$25&lt;=K156,K156,10000000000))</f>
        <v>10000000000</v>
      </c>
      <c r="CK156" s="170"/>
      <c r="CL156" s="169">
        <f>IF($AZ$120=10000000000,10000000000,IF('SOLAI T2D SPA'!$C$25&lt;=M156,M156,10000000000))</f>
        <v>10000000000</v>
      </c>
      <c r="CM156" s="170"/>
      <c r="CN156" s="169">
        <f>IF($AZ$120=10000000000,10000000000,IF('SOLAI T2D SPA'!$C$25&lt;=O156,O156,10000000000))</f>
        <v>10000000000</v>
      </c>
      <c r="CO156" s="170"/>
      <c r="CP156" s="169">
        <f>IF($AZ$120=10000000000,10000000000,IF('SOLAI T2D SPA'!$C$25&lt;=Q156,Q156,10000000000))</f>
        <v>10000000000</v>
      </c>
      <c r="CQ156" s="170"/>
      <c r="CR156" s="169">
        <f>IF($AZ$120=10000000000,10000000000,IF('SOLAI T2D SPA'!$C$25&lt;=S156,S156,10000000000))</f>
        <v>10000000000</v>
      </c>
      <c r="CS156" s="170"/>
      <c r="CT156" s="169">
        <f>IF($AZ$120=10000000000,10000000000,IF('SOLAI T2D SPA'!$C$25&lt;=U156,U156,10000000000))</f>
        <v>10000000000</v>
      </c>
      <c r="CU156" s="170"/>
      <c r="CV156" s="169">
        <f>IF($AZ$120=10000000000,10000000000,IF('SOLAI T2D SPA'!$C$25&lt;=W156,W156,10000000000))</f>
        <v>10000000000</v>
      </c>
      <c r="CW156" s="170"/>
      <c r="CX156" s="169">
        <f>IF($AZ$120=10000000000,10000000000,IF('SOLAI T2D SPA'!$C$25&lt;=Y156,Y156,10000000000))</f>
        <v>10000000000</v>
      </c>
      <c r="CY156" s="170"/>
      <c r="CZ156" s="169">
        <f>IF($AZ$120=10000000000,10000000000,IF('SOLAI T2D SPA'!$C$25&lt;=AA156,AA156,10000000000))</f>
        <v>10000000000</v>
      </c>
      <c r="DA156" s="170"/>
      <c r="DB156" s="169">
        <f>IF($AZ$120=10000000000,10000000000,IF('SOLAI T2D SPA'!$C$25&lt;=AC156,AC156,10000000000))</f>
        <v>10000000000</v>
      </c>
      <c r="DC156" s="170"/>
      <c r="DD156" s="169">
        <f>IF($AZ$120=10000000000,10000000000,IF('SOLAI T2D SPA'!$C$25&lt;=AE156,AE156,10000000000))</f>
        <v>10000000000</v>
      </c>
      <c r="DE156" s="170"/>
      <c r="DF156" s="169">
        <f>IF($AZ$120=10000000000,10000000000,IF('SOLAI T2D SPA'!$C$25&lt;=AG156,AG156,10000000000))</f>
        <v>10000000000</v>
      </c>
      <c r="DG156" s="170"/>
      <c r="DH156" s="169">
        <f>IF($AZ$120=10000000000,10000000000,IF('SOLAI T2D SPA'!$C$25&lt;=AI156,AI156,10000000000))</f>
        <v>10000000000</v>
      </c>
      <c r="DI156" s="170"/>
    </row>
    <row r="157" spans="1:116" ht="15" customHeight="1" x14ac:dyDescent="0.55000000000000004">
      <c r="A157" s="173">
        <v>5</v>
      </c>
      <c r="B157" s="175"/>
      <c r="C157" s="71">
        <v>4</v>
      </c>
      <c r="D157" s="6">
        <f t="shared" ref="D157" si="497">A157+B155+C157</f>
        <v>39</v>
      </c>
      <c r="E157" s="4">
        <f t="shared" ref="E157" si="498">(A157+C157)/100*2500+B155/100*0.4*2500/1.2</f>
        <v>475</v>
      </c>
      <c r="F157" s="4"/>
      <c r="G157" s="169">
        <v>1809.7083333333335</v>
      </c>
      <c r="H157" s="170"/>
      <c r="I157" s="169">
        <v>2821.0833333333339</v>
      </c>
      <c r="J157" s="170"/>
      <c r="K157" s="169">
        <v>4051.3249999999998</v>
      </c>
      <c r="L157" s="170"/>
      <c r="M157" s="169">
        <v>4607.8333333333339</v>
      </c>
      <c r="N157" s="170"/>
      <c r="O157" s="169">
        <v>5604.9166666666679</v>
      </c>
      <c r="P157" s="170"/>
      <c r="Q157" s="169">
        <v>6816.5333333333338</v>
      </c>
      <c r="R157" s="170"/>
      <c r="S157" s="169">
        <v>8020.2416666666677</v>
      </c>
      <c r="T157" s="170"/>
      <c r="U157" s="169">
        <v>9430.0583333333343</v>
      </c>
      <c r="V157" s="170"/>
      <c r="W157" s="169">
        <v>10828.233333333335</v>
      </c>
      <c r="X157" s="170"/>
      <c r="Y157" s="169">
        <v>12428.191666666668</v>
      </c>
      <c r="Z157" s="170"/>
      <c r="AA157" s="169">
        <v>14011.5</v>
      </c>
      <c r="AB157" s="170"/>
      <c r="AC157" s="169">
        <v>15786.858333333335</v>
      </c>
      <c r="AD157" s="170"/>
      <c r="AE157" s="169">
        <v>17544.508333333335</v>
      </c>
      <c r="AF157" s="170"/>
      <c r="AG157" s="169">
        <v>19482.966666666667</v>
      </c>
      <c r="AH157" s="170"/>
      <c r="AI157" s="169">
        <v>21398.741666666669</v>
      </c>
      <c r="AJ157" s="170"/>
      <c r="BZ157" s="173">
        <f t="shared" ref="BZ157" si="499">AV121</f>
        <v>10000000000</v>
      </c>
      <c r="CA157" s="175"/>
      <c r="CB157" s="81">
        <f t="shared" si="377"/>
        <v>10000000000</v>
      </c>
      <c r="CC157" s="6">
        <f t="shared" ref="CC157" si="500">BZ157+CA155+CB157</f>
        <v>30000000000</v>
      </c>
      <c r="CD157" s="4">
        <f t="shared" ref="CD157" si="501">(BZ157+CB157)/100*2500+CA155/100*0.4*2500/1.2</f>
        <v>583333333333.33337</v>
      </c>
      <c r="CF157" s="169">
        <f>IF($AZ$121=10000000000,10000000000,IF('SOLAI T2D SPA'!$C$25&lt;=G157,G157,10000000000))</f>
        <v>10000000000</v>
      </c>
      <c r="CG157" s="170"/>
      <c r="CH157" s="169">
        <f>IF($AZ$121=10000000000,10000000000,IF('SOLAI T2D SPA'!$C$25&lt;=I157,I157,10000000000))</f>
        <v>10000000000</v>
      </c>
      <c r="CI157" s="170"/>
      <c r="CJ157" s="169">
        <f>IF($AZ$121=10000000000,10000000000,IF('SOLAI T2D SPA'!$C$25&lt;=K157,K157,10000000000))</f>
        <v>10000000000</v>
      </c>
      <c r="CK157" s="170"/>
      <c r="CL157" s="169">
        <f>IF($AZ$121=10000000000,10000000000,IF('SOLAI T2D SPA'!$C$25&lt;=M157,M157,10000000000))</f>
        <v>10000000000</v>
      </c>
      <c r="CM157" s="170"/>
      <c r="CN157" s="169">
        <f>IF($AZ$121=10000000000,10000000000,IF('SOLAI T2D SPA'!$C$25&lt;=O157,O157,10000000000))</f>
        <v>10000000000</v>
      </c>
      <c r="CO157" s="170"/>
      <c r="CP157" s="169">
        <f>IF($AZ$121=10000000000,10000000000,IF('SOLAI T2D SPA'!$C$25&lt;=Q157,Q157,10000000000))</f>
        <v>10000000000</v>
      </c>
      <c r="CQ157" s="170"/>
      <c r="CR157" s="169">
        <f>IF($AZ$121=10000000000,10000000000,IF('SOLAI T2D SPA'!$C$25&lt;=S157,S157,10000000000))</f>
        <v>10000000000</v>
      </c>
      <c r="CS157" s="170"/>
      <c r="CT157" s="169">
        <f>IF($AZ$121=10000000000,10000000000,IF('SOLAI T2D SPA'!$C$25&lt;=U157,U157,10000000000))</f>
        <v>10000000000</v>
      </c>
      <c r="CU157" s="170"/>
      <c r="CV157" s="169">
        <f>IF($AZ$121=10000000000,10000000000,IF('SOLAI T2D SPA'!$C$25&lt;=W157,W157,10000000000))</f>
        <v>10000000000</v>
      </c>
      <c r="CW157" s="170"/>
      <c r="CX157" s="169">
        <f>IF($AZ$121=10000000000,10000000000,IF('SOLAI T2D SPA'!$C$25&lt;=Y157,Y157,10000000000))</f>
        <v>10000000000</v>
      </c>
      <c r="CY157" s="170"/>
      <c r="CZ157" s="169">
        <f>IF($AZ$121=10000000000,10000000000,IF('SOLAI T2D SPA'!$C$25&lt;=AA157,AA157,10000000000))</f>
        <v>10000000000</v>
      </c>
      <c r="DA157" s="170"/>
      <c r="DB157" s="169">
        <f>IF($AZ$121=10000000000,10000000000,IF('SOLAI T2D SPA'!$C$25&lt;=AC157,AC157,10000000000))</f>
        <v>10000000000</v>
      </c>
      <c r="DC157" s="170"/>
      <c r="DD157" s="169">
        <f>IF($AZ$121=10000000000,10000000000,IF('SOLAI T2D SPA'!$C$25&lt;=AE157,AE157,10000000000))</f>
        <v>10000000000</v>
      </c>
      <c r="DE157" s="170"/>
      <c r="DF157" s="169">
        <f>IF($AZ$121=10000000000,10000000000,IF('SOLAI T2D SPA'!$C$25&lt;=AG157,AG157,10000000000))</f>
        <v>10000000000</v>
      </c>
      <c r="DG157" s="170"/>
      <c r="DH157" s="169">
        <f>IF($AZ$121=10000000000,10000000000,IF('SOLAI T2D SPA'!$C$25&lt;=AI157,AI157,10000000000))</f>
        <v>10000000000</v>
      </c>
      <c r="DI157" s="170"/>
    </row>
    <row r="158" spans="1:116" ht="15" customHeight="1" x14ac:dyDescent="0.55000000000000004">
      <c r="A158" s="174"/>
      <c r="B158" s="174"/>
      <c r="C158" s="71">
        <v>5</v>
      </c>
      <c r="D158" s="6">
        <f t="shared" ref="D158" si="502">A157+B155+C158</f>
        <v>40</v>
      </c>
      <c r="E158" s="4">
        <f t="shared" ref="E158" si="503">(A157+C158)/100*2500+B155/100*0.4*2500/1.2</f>
        <v>500</v>
      </c>
      <c r="F158" s="4"/>
      <c r="G158" s="169">
        <v>1858.75</v>
      </c>
      <c r="H158" s="170"/>
      <c r="I158" s="169">
        <v>2897.8583333333336</v>
      </c>
      <c r="J158" s="170"/>
      <c r="K158" s="169">
        <v>4161.7416666666668</v>
      </c>
      <c r="L158" s="170"/>
      <c r="M158" s="169">
        <v>4733.2833333333338</v>
      </c>
      <c r="N158" s="170"/>
      <c r="O158" s="169">
        <v>5758.3083333333334</v>
      </c>
      <c r="P158" s="170"/>
      <c r="Q158" s="169">
        <v>7003.9833333333336</v>
      </c>
      <c r="R158" s="170"/>
      <c r="S158" s="169">
        <v>8241.1583333333328</v>
      </c>
      <c r="T158" s="170"/>
      <c r="U158" s="169">
        <v>9691.8416666666672</v>
      </c>
      <c r="V158" s="170"/>
      <c r="W158" s="169">
        <v>11129.941666666668</v>
      </c>
      <c r="X158" s="170"/>
      <c r="Y158" s="169">
        <v>12774.625</v>
      </c>
      <c r="Z158" s="170"/>
      <c r="AA158" s="169">
        <v>14405.083333333336</v>
      </c>
      <c r="AB158" s="170"/>
      <c r="AC158" s="169">
        <v>16233.875</v>
      </c>
      <c r="AD158" s="170"/>
      <c r="AE158" s="169">
        <v>18041.45</v>
      </c>
      <c r="AF158" s="170"/>
      <c r="AG158" s="169">
        <v>20039.2</v>
      </c>
      <c r="AH158" s="170"/>
      <c r="AI158" s="169">
        <v>22012.2</v>
      </c>
      <c r="AJ158" s="170"/>
      <c r="BZ158" s="174"/>
      <c r="CA158" s="174"/>
      <c r="CB158" s="81">
        <f t="shared" si="377"/>
        <v>10000000000</v>
      </c>
      <c r="CC158" s="6">
        <f t="shared" ref="CC158" si="504">BZ157+CA155+CB158</f>
        <v>30000000000</v>
      </c>
      <c r="CD158" s="4">
        <f t="shared" ref="CD158" si="505">(BZ157+CB158)/100*2500+CA155/100*0.4*2500/1.2</f>
        <v>583333333333.33337</v>
      </c>
      <c r="CF158" s="169">
        <f>IF($AZ$122=10000000000,10000000000,IF('SOLAI T2D SPA'!$C$25&lt;=G158,G158,10000000000))</f>
        <v>10000000000</v>
      </c>
      <c r="CG158" s="170"/>
      <c r="CH158" s="169">
        <f>IF($AZ$122=10000000000,10000000000,IF('SOLAI T2D SPA'!$C$25&lt;=I158,I158,10000000000))</f>
        <v>10000000000</v>
      </c>
      <c r="CI158" s="170"/>
      <c r="CJ158" s="169">
        <f>IF($AZ$122=10000000000,10000000000,IF('SOLAI T2D SPA'!$C$25&lt;=K158,K158,10000000000))</f>
        <v>10000000000</v>
      </c>
      <c r="CK158" s="170"/>
      <c r="CL158" s="169">
        <f>IF($AZ$122=10000000000,10000000000,IF('SOLAI T2D SPA'!$C$25&lt;=M158,M158,10000000000))</f>
        <v>10000000000</v>
      </c>
      <c r="CM158" s="170"/>
      <c r="CN158" s="169">
        <f>IF($AZ$122=10000000000,10000000000,IF('SOLAI T2D SPA'!$C$25&lt;=O158,O158,10000000000))</f>
        <v>10000000000</v>
      </c>
      <c r="CO158" s="170"/>
      <c r="CP158" s="169">
        <f>IF($AZ$122=10000000000,10000000000,IF('SOLAI T2D SPA'!$C$25&lt;=Q158,Q158,10000000000))</f>
        <v>10000000000</v>
      </c>
      <c r="CQ158" s="170"/>
      <c r="CR158" s="169">
        <f>IF($AZ$122=10000000000,10000000000,IF('SOLAI T2D SPA'!$C$25&lt;=S158,S158,10000000000))</f>
        <v>10000000000</v>
      </c>
      <c r="CS158" s="170"/>
      <c r="CT158" s="169">
        <f>IF($AZ$122=10000000000,10000000000,IF('SOLAI T2D SPA'!$C$25&lt;=U158,U158,10000000000))</f>
        <v>10000000000</v>
      </c>
      <c r="CU158" s="170"/>
      <c r="CV158" s="169">
        <f>IF($AZ$122=10000000000,10000000000,IF('SOLAI T2D SPA'!$C$25&lt;=W158,W158,10000000000))</f>
        <v>10000000000</v>
      </c>
      <c r="CW158" s="170"/>
      <c r="CX158" s="169">
        <f>IF($AZ$122=10000000000,10000000000,IF('SOLAI T2D SPA'!$C$25&lt;=Y158,Y158,10000000000))</f>
        <v>10000000000</v>
      </c>
      <c r="CY158" s="170"/>
      <c r="CZ158" s="169">
        <f>IF($AZ$122=10000000000,10000000000,IF('SOLAI T2D SPA'!$C$25&lt;=AA158,AA158,10000000000))</f>
        <v>10000000000</v>
      </c>
      <c r="DA158" s="170"/>
      <c r="DB158" s="169">
        <f>IF($AZ$122=10000000000,10000000000,IF('SOLAI T2D SPA'!$C$25&lt;=AC158,AC158,10000000000))</f>
        <v>10000000000</v>
      </c>
      <c r="DC158" s="170"/>
      <c r="DD158" s="169">
        <f>IF($AZ$122=10000000000,10000000000,IF('SOLAI T2D SPA'!$C$25&lt;=AE158,AE158,10000000000))</f>
        <v>10000000000</v>
      </c>
      <c r="DE158" s="170"/>
      <c r="DF158" s="169">
        <f>IF($AZ$122=10000000000,10000000000,IF('SOLAI T2D SPA'!$C$25&lt;=AG158,AG158,10000000000))</f>
        <v>10000000000</v>
      </c>
      <c r="DG158" s="170"/>
      <c r="DH158" s="169">
        <f>IF($AZ$122=10000000000,10000000000,IF('SOLAI T2D SPA'!$C$25&lt;=AI158,AI158,10000000000))</f>
        <v>10000000000</v>
      </c>
      <c r="DI158" s="170"/>
    </row>
    <row r="159" spans="1:116" ht="15" customHeight="1" x14ac:dyDescent="0.55000000000000004">
      <c r="CF159" s="166">
        <f>MIN(CF127:CG158)</f>
        <v>10000000000</v>
      </c>
      <c r="CG159" s="167"/>
      <c r="CH159" s="166">
        <f t="shared" ref="CH159" si="506">MIN(CH127:CI158)</f>
        <v>10000000000</v>
      </c>
      <c r="CI159" s="167"/>
      <c r="CJ159" s="166">
        <f t="shared" ref="CJ159" si="507">MIN(CJ127:CK158)</f>
        <v>10000000000</v>
      </c>
      <c r="CK159" s="167"/>
      <c r="CL159" s="166">
        <f t="shared" ref="CL159" si="508">MIN(CL127:CM158)</f>
        <v>10000000000</v>
      </c>
      <c r="CM159" s="167"/>
      <c r="CN159" s="166">
        <f t="shared" ref="CN159" si="509">MIN(CN127:CO158)</f>
        <v>10000000000</v>
      </c>
      <c r="CO159" s="167"/>
      <c r="CP159" s="166">
        <f t="shared" ref="CP159" si="510">MIN(CP127:CQ158)</f>
        <v>10000000000</v>
      </c>
      <c r="CQ159" s="167"/>
      <c r="CR159" s="166">
        <f t="shared" ref="CR159" si="511">MIN(CR127:CS158)</f>
        <v>10000000000</v>
      </c>
      <c r="CS159" s="167"/>
      <c r="CT159" s="166">
        <f t="shared" ref="CT159" si="512">MIN(CT127:CU158)</f>
        <v>10000000000</v>
      </c>
      <c r="CU159" s="167"/>
      <c r="CV159" s="166">
        <f t="shared" ref="CV159:DH159" si="513">MIN(CV127:CW158)</f>
        <v>10000000000</v>
      </c>
      <c r="CW159" s="167"/>
      <c r="CX159" s="166">
        <f t="shared" si="513"/>
        <v>10000000000</v>
      </c>
      <c r="CY159" s="167"/>
      <c r="CZ159" s="166">
        <f t="shared" si="513"/>
        <v>10000000000</v>
      </c>
      <c r="DA159" s="167"/>
      <c r="DB159" s="166">
        <f t="shared" si="513"/>
        <v>10000000000</v>
      </c>
      <c r="DC159" s="167"/>
      <c r="DD159" s="166">
        <f t="shared" si="513"/>
        <v>10000000000</v>
      </c>
      <c r="DE159" s="167"/>
      <c r="DF159" s="166">
        <f t="shared" si="513"/>
        <v>10000000000</v>
      </c>
      <c r="DG159" s="167"/>
      <c r="DH159" s="166">
        <f t="shared" si="513"/>
        <v>10000000000</v>
      </c>
      <c r="DI159" s="167"/>
      <c r="DJ159" s="168">
        <f>MIN(CF159:DI159)</f>
        <v>10000000000</v>
      </c>
      <c r="DK159" s="165"/>
      <c r="DL159" s="102">
        <f>IF(AND(AR90=1,DJ159=10000000000),1,0)</f>
        <v>0</v>
      </c>
    </row>
    <row r="160" spans="1:116" ht="15" customHeight="1" x14ac:dyDescent="0.55000000000000004"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</row>
    <row r="161" spans="7:114" ht="15" customHeight="1" x14ac:dyDescent="0.55000000000000004"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</row>
    <row r="162" spans="7:114" ht="15" customHeight="1" x14ac:dyDescent="0.55000000000000004"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</row>
    <row r="163" spans="7:114" ht="15" customHeight="1" x14ac:dyDescent="0.55000000000000004"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</row>
    <row r="164" spans="7:114" ht="15" customHeight="1" x14ac:dyDescent="0.55000000000000004"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</row>
    <row r="165" spans="7:114" ht="15" customHeight="1" x14ac:dyDescent="0.55000000000000004"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</row>
    <row r="166" spans="7:114" ht="15" customHeight="1" x14ac:dyDescent="0.55000000000000004"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DJ166" s="83">
        <f>MIN(DJ159,DJ78)</f>
        <v>10000000000</v>
      </c>
    </row>
    <row r="167" spans="7:114" ht="15" customHeight="1" x14ac:dyDescent="0.55000000000000004"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</row>
    <row r="168" spans="7:114" ht="15" customHeight="1" x14ac:dyDescent="0.55000000000000004"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</row>
    <row r="169" spans="7:114" ht="15" customHeight="1" x14ac:dyDescent="0.55000000000000004"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</row>
    <row r="170" spans="7:114" ht="15" customHeight="1" x14ac:dyDescent="0.55000000000000004"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</row>
    <row r="171" spans="7:114" ht="15" customHeight="1" x14ac:dyDescent="0.55000000000000004"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</row>
    <row r="172" spans="7:114" ht="15" customHeight="1" x14ac:dyDescent="0.55000000000000004"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</row>
    <row r="173" spans="7:114" ht="15" customHeight="1" x14ac:dyDescent="0.55000000000000004"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</row>
    <row r="174" spans="7:114" ht="15" customHeight="1" x14ac:dyDescent="0.55000000000000004"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</row>
    <row r="175" spans="7:114" ht="15" customHeight="1" x14ac:dyDescent="0.55000000000000004"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</row>
    <row r="176" spans="7:114" ht="15" customHeight="1" x14ac:dyDescent="0.55000000000000004"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</row>
    <row r="177" spans="7:36" ht="15" customHeight="1" x14ac:dyDescent="0.55000000000000004"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</row>
    <row r="178" spans="7:36" ht="15" customHeight="1" x14ac:dyDescent="0.55000000000000004"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</row>
    <row r="179" spans="7:36" ht="15" customHeight="1" x14ac:dyDescent="0.55000000000000004"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</row>
    <row r="180" spans="7:36" ht="15" customHeight="1" x14ac:dyDescent="0.55000000000000004"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</row>
    <row r="181" spans="7:36" ht="15" customHeight="1" x14ac:dyDescent="0.55000000000000004"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</row>
    <row r="182" spans="7:36" ht="15" customHeight="1" x14ac:dyDescent="0.55000000000000004"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</row>
    <row r="183" spans="7:36" ht="15" customHeight="1" x14ac:dyDescent="0.55000000000000004"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</row>
    <row r="184" spans="7:36" ht="15" customHeight="1" x14ac:dyDescent="0.55000000000000004"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</row>
    <row r="185" spans="7:36" ht="15" customHeight="1" x14ac:dyDescent="0.55000000000000004"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</row>
    <row r="186" spans="7:36" ht="15" customHeight="1" x14ac:dyDescent="0.55000000000000004"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</row>
    <row r="187" spans="7:36" ht="15" customHeight="1" x14ac:dyDescent="0.55000000000000004"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</row>
    <row r="188" spans="7:36" ht="15" customHeight="1" x14ac:dyDescent="0.55000000000000004"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</row>
    <row r="189" spans="7:36" ht="15" customHeight="1" x14ac:dyDescent="0.55000000000000004"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</row>
    <row r="190" spans="7:36" ht="15" customHeight="1" x14ac:dyDescent="0.55000000000000004"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</row>
    <row r="191" spans="7:36" ht="15" customHeight="1" x14ac:dyDescent="0.55000000000000004"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</row>
    <row r="192" spans="7:36" ht="15" customHeight="1" x14ac:dyDescent="0.55000000000000004"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</row>
    <row r="193" spans="7:8" ht="15" customHeight="1" x14ac:dyDescent="0.55000000000000004">
      <c r="G193" s="190"/>
      <c r="H193" s="190"/>
    </row>
    <row r="194" spans="7:8" ht="15" customHeight="1" x14ac:dyDescent="0.55000000000000004">
      <c r="G194" s="190"/>
      <c r="H194" s="190"/>
    </row>
    <row r="195" spans="7:8" ht="15" customHeight="1" x14ac:dyDescent="0.55000000000000004">
      <c r="G195" s="190"/>
      <c r="H195" s="190"/>
    </row>
    <row r="196" spans="7:8" ht="15" customHeight="1" x14ac:dyDescent="0.55000000000000004">
      <c r="G196" s="190"/>
      <c r="H196" s="190"/>
    </row>
  </sheetData>
  <mergeCells count="3752">
    <mergeCell ref="BJ123:BK123"/>
    <mergeCell ref="BL123:BM123"/>
    <mergeCell ref="BN123:BO123"/>
    <mergeCell ref="BP123:BQ123"/>
    <mergeCell ref="BR123:BS123"/>
    <mergeCell ref="BB42:BC42"/>
    <mergeCell ref="BD42:BE42"/>
    <mergeCell ref="BF42:BG42"/>
    <mergeCell ref="BH42:BI42"/>
    <mergeCell ref="BJ42:BK42"/>
    <mergeCell ref="BL42:BM42"/>
    <mergeCell ref="BN42:BO42"/>
    <mergeCell ref="BP42:BQ42"/>
    <mergeCell ref="BR42:BS42"/>
    <mergeCell ref="AU113:AU114"/>
    <mergeCell ref="AU115:AU116"/>
    <mergeCell ref="AU117:AU118"/>
    <mergeCell ref="AU119:AU120"/>
    <mergeCell ref="AU121:AU122"/>
    <mergeCell ref="BB123:BC123"/>
    <mergeCell ref="BD123:BE123"/>
    <mergeCell ref="BF123:BG123"/>
    <mergeCell ref="BH123:BI123"/>
    <mergeCell ref="AU95:AU96"/>
    <mergeCell ref="AU97:AU98"/>
    <mergeCell ref="AU99:AU100"/>
    <mergeCell ref="AU101:AU102"/>
    <mergeCell ref="AU103:AU104"/>
    <mergeCell ref="AU105:AU106"/>
    <mergeCell ref="AU107:AU108"/>
    <mergeCell ref="AU109:AU110"/>
    <mergeCell ref="AU111:AU112"/>
    <mergeCell ref="AU28:AU29"/>
    <mergeCell ref="AU30:AU31"/>
    <mergeCell ref="AU32:AU33"/>
    <mergeCell ref="AU34:AU35"/>
    <mergeCell ref="AU36:AU37"/>
    <mergeCell ref="AU38:AU39"/>
    <mergeCell ref="AU40:AU41"/>
    <mergeCell ref="AU91:AU92"/>
    <mergeCell ref="AU93:AU94"/>
    <mergeCell ref="AU10:AU11"/>
    <mergeCell ref="AU12:AU13"/>
    <mergeCell ref="AU14:AU15"/>
    <mergeCell ref="AU16:AU17"/>
    <mergeCell ref="AU18:AU19"/>
    <mergeCell ref="AU20:AU21"/>
    <mergeCell ref="AU22:AU23"/>
    <mergeCell ref="AU24:AU25"/>
    <mergeCell ref="AU26:AU27"/>
    <mergeCell ref="BP121:BQ121"/>
    <mergeCell ref="BR121:BS121"/>
    <mergeCell ref="BV121:BW121"/>
    <mergeCell ref="BB122:BC122"/>
    <mergeCell ref="BD122:BE122"/>
    <mergeCell ref="BF122:BG122"/>
    <mergeCell ref="BH122:BI122"/>
    <mergeCell ref="BJ122:BK122"/>
    <mergeCell ref="BL122:BM122"/>
    <mergeCell ref="BN122:BO122"/>
    <mergeCell ref="BP122:BQ122"/>
    <mergeCell ref="BR122:BS122"/>
    <mergeCell ref="BV122:BW122"/>
    <mergeCell ref="BP119:BQ119"/>
    <mergeCell ref="BR119:BS119"/>
    <mergeCell ref="BV119:BW119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BV120:BW120"/>
    <mergeCell ref="AV119:AV120"/>
    <mergeCell ref="AW119:AW122"/>
    <mergeCell ref="BB119:BC119"/>
    <mergeCell ref="BD119:BE119"/>
    <mergeCell ref="BF119:BG119"/>
    <mergeCell ref="BH119:BI119"/>
    <mergeCell ref="BJ119:BK119"/>
    <mergeCell ref="BL119:BM119"/>
    <mergeCell ref="BN119:BO119"/>
    <mergeCell ref="AV121:AV122"/>
    <mergeCell ref="BB121:BC121"/>
    <mergeCell ref="BD121:BE121"/>
    <mergeCell ref="BF121:BG121"/>
    <mergeCell ref="BH121:BI121"/>
    <mergeCell ref="BJ121:BK121"/>
    <mergeCell ref="BL121:BM121"/>
    <mergeCell ref="BN121:BO121"/>
    <mergeCell ref="BP117:BQ117"/>
    <mergeCell ref="BR117:BS117"/>
    <mergeCell ref="BV117:BW117"/>
    <mergeCell ref="BB118:BC118"/>
    <mergeCell ref="BD118:BE118"/>
    <mergeCell ref="BF118:BG118"/>
    <mergeCell ref="BH118:BI118"/>
    <mergeCell ref="BJ118:BK118"/>
    <mergeCell ref="BL118:BM118"/>
    <mergeCell ref="BN118:BO118"/>
    <mergeCell ref="BP118:BQ118"/>
    <mergeCell ref="BR118:BS118"/>
    <mergeCell ref="BV118:BW118"/>
    <mergeCell ref="BP115:BQ115"/>
    <mergeCell ref="BR115:BS115"/>
    <mergeCell ref="BV115:BW115"/>
    <mergeCell ref="BB116:BC116"/>
    <mergeCell ref="BD116:BE116"/>
    <mergeCell ref="BF116:BG116"/>
    <mergeCell ref="BH116:BI116"/>
    <mergeCell ref="BJ116:BK116"/>
    <mergeCell ref="BL116:BM116"/>
    <mergeCell ref="BN116:BO116"/>
    <mergeCell ref="BP116:BQ116"/>
    <mergeCell ref="BR116:BS116"/>
    <mergeCell ref="BV116:BW116"/>
    <mergeCell ref="AV115:AV116"/>
    <mergeCell ref="AW115:AW118"/>
    <mergeCell ref="BB115:BC115"/>
    <mergeCell ref="BD115:BE115"/>
    <mergeCell ref="BF115:BG115"/>
    <mergeCell ref="BH115:BI115"/>
    <mergeCell ref="BJ115:BK115"/>
    <mergeCell ref="BL115:BM115"/>
    <mergeCell ref="BN115:BO115"/>
    <mergeCell ref="AV117:AV118"/>
    <mergeCell ref="BB117:BC117"/>
    <mergeCell ref="BD117:BE117"/>
    <mergeCell ref="BF117:BG117"/>
    <mergeCell ref="BH117:BI117"/>
    <mergeCell ref="BJ117:BK117"/>
    <mergeCell ref="BL117:BM117"/>
    <mergeCell ref="BN117:BO117"/>
    <mergeCell ref="BP113:BQ113"/>
    <mergeCell ref="BR113:BS113"/>
    <mergeCell ref="BV113:BW113"/>
    <mergeCell ref="BB114:BC114"/>
    <mergeCell ref="BD114:BE114"/>
    <mergeCell ref="BF114:BG114"/>
    <mergeCell ref="BH114:BI114"/>
    <mergeCell ref="BJ114:BK114"/>
    <mergeCell ref="BL114:BM114"/>
    <mergeCell ref="BN114:BO114"/>
    <mergeCell ref="BP114:BQ114"/>
    <mergeCell ref="BR114:BS114"/>
    <mergeCell ref="BV114:BW114"/>
    <mergeCell ref="BP111:BQ111"/>
    <mergeCell ref="BR111:BS111"/>
    <mergeCell ref="BV111:BW111"/>
    <mergeCell ref="BB112:BC112"/>
    <mergeCell ref="BD112:BE112"/>
    <mergeCell ref="BF112:BG112"/>
    <mergeCell ref="BH112:BI112"/>
    <mergeCell ref="BJ112:BK112"/>
    <mergeCell ref="BL112:BM112"/>
    <mergeCell ref="BN112:BO112"/>
    <mergeCell ref="BP112:BQ112"/>
    <mergeCell ref="BR112:BS112"/>
    <mergeCell ref="BV112:BW112"/>
    <mergeCell ref="AV111:AV112"/>
    <mergeCell ref="AW111:AW114"/>
    <mergeCell ref="BB111:BC111"/>
    <mergeCell ref="BD111:BE111"/>
    <mergeCell ref="BF111:BG111"/>
    <mergeCell ref="BH111:BI111"/>
    <mergeCell ref="BJ111:BK111"/>
    <mergeCell ref="BL111:BM111"/>
    <mergeCell ref="BN111:BO111"/>
    <mergeCell ref="AV113:AV114"/>
    <mergeCell ref="BB113:BC113"/>
    <mergeCell ref="BD113:BE113"/>
    <mergeCell ref="BF113:BG113"/>
    <mergeCell ref="BH113:BI113"/>
    <mergeCell ref="BJ113:BK113"/>
    <mergeCell ref="BL113:BM113"/>
    <mergeCell ref="BN113:BO113"/>
    <mergeCell ref="BP109:BQ109"/>
    <mergeCell ref="BR109:BS109"/>
    <mergeCell ref="BV109:BW109"/>
    <mergeCell ref="BB110:BC110"/>
    <mergeCell ref="BD110:BE110"/>
    <mergeCell ref="BF110:BG110"/>
    <mergeCell ref="BH110:BI110"/>
    <mergeCell ref="BJ110:BK110"/>
    <mergeCell ref="BL110:BM110"/>
    <mergeCell ref="BN110:BO110"/>
    <mergeCell ref="BP110:BQ110"/>
    <mergeCell ref="BR110:BS110"/>
    <mergeCell ref="BV110:BW110"/>
    <mergeCell ref="BP107:BQ107"/>
    <mergeCell ref="BR107:BS107"/>
    <mergeCell ref="BV107:BW107"/>
    <mergeCell ref="BB108:BC108"/>
    <mergeCell ref="BD108:BE108"/>
    <mergeCell ref="BF108:BG108"/>
    <mergeCell ref="BH108:BI108"/>
    <mergeCell ref="BJ108:BK108"/>
    <mergeCell ref="BL108:BM108"/>
    <mergeCell ref="BN108:BO108"/>
    <mergeCell ref="BP108:BQ108"/>
    <mergeCell ref="BR108:BS108"/>
    <mergeCell ref="BV108:BW108"/>
    <mergeCell ref="AV107:AV108"/>
    <mergeCell ref="AW107:AW110"/>
    <mergeCell ref="BB107:BC107"/>
    <mergeCell ref="BD107:BE107"/>
    <mergeCell ref="BF107:BG107"/>
    <mergeCell ref="BH107:BI107"/>
    <mergeCell ref="BJ107:BK107"/>
    <mergeCell ref="BL107:BM107"/>
    <mergeCell ref="BN107:BO107"/>
    <mergeCell ref="AV109:AV110"/>
    <mergeCell ref="BB109:BC109"/>
    <mergeCell ref="BD109:BE109"/>
    <mergeCell ref="BF109:BG109"/>
    <mergeCell ref="BH109:BI109"/>
    <mergeCell ref="BJ109:BK109"/>
    <mergeCell ref="BL109:BM109"/>
    <mergeCell ref="BN109:BO109"/>
    <mergeCell ref="BP105:BQ105"/>
    <mergeCell ref="BR105:BS105"/>
    <mergeCell ref="BV105:BW105"/>
    <mergeCell ref="BB106:BC106"/>
    <mergeCell ref="BD106:BE106"/>
    <mergeCell ref="BF106:BG106"/>
    <mergeCell ref="BH106:BI106"/>
    <mergeCell ref="BJ106:BK106"/>
    <mergeCell ref="BL106:BM106"/>
    <mergeCell ref="BN106:BO106"/>
    <mergeCell ref="BP106:BQ106"/>
    <mergeCell ref="BR106:BS106"/>
    <mergeCell ref="BV106:BW106"/>
    <mergeCell ref="BP103:BQ103"/>
    <mergeCell ref="BR103:BS103"/>
    <mergeCell ref="BV103:BW103"/>
    <mergeCell ref="BB104:BC104"/>
    <mergeCell ref="BD104:BE104"/>
    <mergeCell ref="BF104:BG104"/>
    <mergeCell ref="BH104:BI104"/>
    <mergeCell ref="BJ104:BK104"/>
    <mergeCell ref="BL104:BM104"/>
    <mergeCell ref="BN104:BO104"/>
    <mergeCell ref="BP104:BQ104"/>
    <mergeCell ref="BR104:BS104"/>
    <mergeCell ref="BV104:BW104"/>
    <mergeCell ref="AV103:AV104"/>
    <mergeCell ref="AW103:AW106"/>
    <mergeCell ref="BB103:BC103"/>
    <mergeCell ref="BD103:BE103"/>
    <mergeCell ref="BF103:BG103"/>
    <mergeCell ref="BH103:BI103"/>
    <mergeCell ref="BJ103:BK103"/>
    <mergeCell ref="BL103:BM103"/>
    <mergeCell ref="BN103:BO103"/>
    <mergeCell ref="AV105:AV106"/>
    <mergeCell ref="BB105:BC105"/>
    <mergeCell ref="BD105:BE105"/>
    <mergeCell ref="BF105:BG105"/>
    <mergeCell ref="BH105:BI105"/>
    <mergeCell ref="BJ105:BK105"/>
    <mergeCell ref="BL105:BM105"/>
    <mergeCell ref="BN105:BO105"/>
    <mergeCell ref="BP101:BQ101"/>
    <mergeCell ref="BR101:BS101"/>
    <mergeCell ref="BV101:BW101"/>
    <mergeCell ref="BB102:BC102"/>
    <mergeCell ref="BD102:BE102"/>
    <mergeCell ref="BF102:BG102"/>
    <mergeCell ref="BH102:BI102"/>
    <mergeCell ref="BJ102:BK102"/>
    <mergeCell ref="BL102:BM102"/>
    <mergeCell ref="BN102:BO102"/>
    <mergeCell ref="BP102:BQ102"/>
    <mergeCell ref="BR102:BS102"/>
    <mergeCell ref="BV102:BW102"/>
    <mergeCell ref="BP99:BQ99"/>
    <mergeCell ref="BR99:BS99"/>
    <mergeCell ref="BV99:BW99"/>
    <mergeCell ref="BB100:BC100"/>
    <mergeCell ref="BD100:BE100"/>
    <mergeCell ref="BF100:BG100"/>
    <mergeCell ref="BH100:BI100"/>
    <mergeCell ref="BJ100:BK100"/>
    <mergeCell ref="BL100:BM100"/>
    <mergeCell ref="BN100:BO100"/>
    <mergeCell ref="BP100:BQ100"/>
    <mergeCell ref="BR100:BS100"/>
    <mergeCell ref="BV100:BW100"/>
    <mergeCell ref="AV99:AV100"/>
    <mergeCell ref="AW99:AW102"/>
    <mergeCell ref="BB99:BC99"/>
    <mergeCell ref="BD99:BE99"/>
    <mergeCell ref="BF99:BG99"/>
    <mergeCell ref="BH99:BI99"/>
    <mergeCell ref="BJ99:BK99"/>
    <mergeCell ref="BL99:BM99"/>
    <mergeCell ref="BN99:BO99"/>
    <mergeCell ref="AV101:AV102"/>
    <mergeCell ref="BB101:BC101"/>
    <mergeCell ref="BD101:BE101"/>
    <mergeCell ref="BF101:BG101"/>
    <mergeCell ref="BH101:BI101"/>
    <mergeCell ref="BJ101:BK101"/>
    <mergeCell ref="BL101:BM101"/>
    <mergeCell ref="BN101:BO101"/>
    <mergeCell ref="BP97:BQ97"/>
    <mergeCell ref="BR97:BS97"/>
    <mergeCell ref="BV97:BW97"/>
    <mergeCell ref="BB98:BC98"/>
    <mergeCell ref="BD98:BE98"/>
    <mergeCell ref="BF98:BG98"/>
    <mergeCell ref="BH98:BI98"/>
    <mergeCell ref="BJ98:BK98"/>
    <mergeCell ref="BL98:BM98"/>
    <mergeCell ref="BN98:BO98"/>
    <mergeCell ref="BP98:BQ98"/>
    <mergeCell ref="BR98:BS98"/>
    <mergeCell ref="BV98:BW98"/>
    <mergeCell ref="BP95:BQ95"/>
    <mergeCell ref="BR95:BS95"/>
    <mergeCell ref="BV95:BW95"/>
    <mergeCell ref="BB96:BC96"/>
    <mergeCell ref="BD96:BE96"/>
    <mergeCell ref="BF96:BG96"/>
    <mergeCell ref="BH96:BI96"/>
    <mergeCell ref="BJ96:BK96"/>
    <mergeCell ref="BL96:BM96"/>
    <mergeCell ref="BN96:BO96"/>
    <mergeCell ref="BP96:BQ96"/>
    <mergeCell ref="BR96:BS96"/>
    <mergeCell ref="BV96:BW96"/>
    <mergeCell ref="AV95:AV96"/>
    <mergeCell ref="AW95:AW98"/>
    <mergeCell ref="BB95:BC95"/>
    <mergeCell ref="BD95:BE95"/>
    <mergeCell ref="BF95:BG95"/>
    <mergeCell ref="BH95:BI95"/>
    <mergeCell ref="BJ95:BK95"/>
    <mergeCell ref="BL95:BM95"/>
    <mergeCell ref="BN95:BO95"/>
    <mergeCell ref="AV97:AV98"/>
    <mergeCell ref="BB97:BC97"/>
    <mergeCell ref="BD97:BE97"/>
    <mergeCell ref="BF97:BG97"/>
    <mergeCell ref="BH97:BI97"/>
    <mergeCell ref="BJ97:BK97"/>
    <mergeCell ref="BL97:BM97"/>
    <mergeCell ref="BN97:BO97"/>
    <mergeCell ref="BJ90:BK90"/>
    <mergeCell ref="BL90:BM90"/>
    <mergeCell ref="BN90:BO90"/>
    <mergeCell ref="BP90:BQ90"/>
    <mergeCell ref="BV93:BW93"/>
    <mergeCell ref="BB94:BC94"/>
    <mergeCell ref="BD94:BE94"/>
    <mergeCell ref="BF94:BG94"/>
    <mergeCell ref="BH94:BI94"/>
    <mergeCell ref="BJ94:BK94"/>
    <mergeCell ref="BL94:BM94"/>
    <mergeCell ref="BN94:BO94"/>
    <mergeCell ref="BP94:BQ94"/>
    <mergeCell ref="BR94:BS94"/>
    <mergeCell ref="BV94:BW94"/>
    <mergeCell ref="BB93:BC93"/>
    <mergeCell ref="BD93:BE93"/>
    <mergeCell ref="BF93:BG93"/>
    <mergeCell ref="BH93:BI93"/>
    <mergeCell ref="BJ93:BK93"/>
    <mergeCell ref="BL93:BM93"/>
    <mergeCell ref="BN93:BO93"/>
    <mergeCell ref="BP93:BQ93"/>
    <mergeCell ref="BR93:BS93"/>
    <mergeCell ref="BR90:BS90"/>
    <mergeCell ref="BV90:BW90"/>
    <mergeCell ref="BB90:BC90"/>
    <mergeCell ref="BD90:BE90"/>
    <mergeCell ref="BF90:BG90"/>
    <mergeCell ref="BH90:BI90"/>
    <mergeCell ref="AV91:AV92"/>
    <mergeCell ref="AW91:AW94"/>
    <mergeCell ref="BB91:BC91"/>
    <mergeCell ref="BD91:BE91"/>
    <mergeCell ref="BF91:BG91"/>
    <mergeCell ref="BH91:BI91"/>
    <mergeCell ref="BJ91:BK91"/>
    <mergeCell ref="BL91:BM91"/>
    <mergeCell ref="BN91:BO91"/>
    <mergeCell ref="BP91:BQ91"/>
    <mergeCell ref="BR91:BS91"/>
    <mergeCell ref="BV91:BW91"/>
    <mergeCell ref="BB92:BC92"/>
    <mergeCell ref="BD92:BE92"/>
    <mergeCell ref="BF92:BG92"/>
    <mergeCell ref="BH92:BI92"/>
    <mergeCell ref="BJ92:BK92"/>
    <mergeCell ref="BL92:BM92"/>
    <mergeCell ref="BN92:BO92"/>
    <mergeCell ref="BP92:BQ92"/>
    <mergeCell ref="BR92:BS92"/>
    <mergeCell ref="BV92:BW92"/>
    <mergeCell ref="AV93:AV94"/>
    <mergeCell ref="BP40:BQ40"/>
    <mergeCell ref="BR40:BS40"/>
    <mergeCell ref="BV40:BW40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V41:BW41"/>
    <mergeCell ref="BP38:BQ38"/>
    <mergeCell ref="BR38:BS38"/>
    <mergeCell ref="BV38:BW38"/>
    <mergeCell ref="BB39:BC39"/>
    <mergeCell ref="BD39:BE39"/>
    <mergeCell ref="BF39:BG39"/>
    <mergeCell ref="BH39:BI39"/>
    <mergeCell ref="BJ39:BK39"/>
    <mergeCell ref="BL39:BM39"/>
    <mergeCell ref="BN39:BO39"/>
    <mergeCell ref="BP39:BQ39"/>
    <mergeCell ref="BR39:BS39"/>
    <mergeCell ref="BV39:BW39"/>
    <mergeCell ref="AV38:AV39"/>
    <mergeCell ref="AW38:AW41"/>
    <mergeCell ref="BB38:BC38"/>
    <mergeCell ref="BD38:BE38"/>
    <mergeCell ref="BF38:BG38"/>
    <mergeCell ref="BH38:BI38"/>
    <mergeCell ref="BJ38:BK38"/>
    <mergeCell ref="BL38:BM38"/>
    <mergeCell ref="BN38:BO38"/>
    <mergeCell ref="AV40:AV41"/>
    <mergeCell ref="BB40:BC40"/>
    <mergeCell ref="BD40:BE40"/>
    <mergeCell ref="BF40:BG40"/>
    <mergeCell ref="BH40:BI40"/>
    <mergeCell ref="BJ40:BK40"/>
    <mergeCell ref="BL40:BM40"/>
    <mergeCell ref="BN40:BO40"/>
    <mergeCell ref="BP36:BQ36"/>
    <mergeCell ref="BR36:BS36"/>
    <mergeCell ref="BV36:BW36"/>
    <mergeCell ref="BB37:BC37"/>
    <mergeCell ref="BD37:BE37"/>
    <mergeCell ref="BF37:BG37"/>
    <mergeCell ref="BH37:BI37"/>
    <mergeCell ref="BJ37:BK37"/>
    <mergeCell ref="BL37:BM37"/>
    <mergeCell ref="BN37:BO37"/>
    <mergeCell ref="BP37:BQ37"/>
    <mergeCell ref="BR37:BS37"/>
    <mergeCell ref="BV37:BW37"/>
    <mergeCell ref="BP34:BQ34"/>
    <mergeCell ref="BR34:BS34"/>
    <mergeCell ref="BV34:BW34"/>
    <mergeCell ref="BB35:BC35"/>
    <mergeCell ref="BD35:BE35"/>
    <mergeCell ref="BF35:BG35"/>
    <mergeCell ref="BH35:BI35"/>
    <mergeCell ref="BJ35:BK35"/>
    <mergeCell ref="BL35:BM35"/>
    <mergeCell ref="BN35:BO35"/>
    <mergeCell ref="BP35:BQ35"/>
    <mergeCell ref="BR35:BS35"/>
    <mergeCell ref="BV35:BW35"/>
    <mergeCell ref="AV34:AV35"/>
    <mergeCell ref="AW34:AW37"/>
    <mergeCell ref="BB34:BC34"/>
    <mergeCell ref="BD34:BE34"/>
    <mergeCell ref="BF34:BG34"/>
    <mergeCell ref="BH34:BI34"/>
    <mergeCell ref="BJ34:BK34"/>
    <mergeCell ref="BL34:BM34"/>
    <mergeCell ref="BN34:BO34"/>
    <mergeCell ref="AV36:AV37"/>
    <mergeCell ref="BB36:BC36"/>
    <mergeCell ref="BD36:BE36"/>
    <mergeCell ref="BF36:BG36"/>
    <mergeCell ref="BH36:BI36"/>
    <mergeCell ref="BJ36:BK36"/>
    <mergeCell ref="BL36:BM36"/>
    <mergeCell ref="BN36:BO36"/>
    <mergeCell ref="BP32:BQ32"/>
    <mergeCell ref="BR32:BS32"/>
    <mergeCell ref="BV32:BW32"/>
    <mergeCell ref="BB33:BC33"/>
    <mergeCell ref="BD33:BE33"/>
    <mergeCell ref="BF33:BG33"/>
    <mergeCell ref="BH33:BI33"/>
    <mergeCell ref="BJ33:BK33"/>
    <mergeCell ref="BL33:BM33"/>
    <mergeCell ref="BN33:BO33"/>
    <mergeCell ref="BP33:BQ33"/>
    <mergeCell ref="BR33:BS33"/>
    <mergeCell ref="BV33:BW33"/>
    <mergeCell ref="BP30:BQ30"/>
    <mergeCell ref="BR30:BS30"/>
    <mergeCell ref="BV30:BW30"/>
    <mergeCell ref="BB31:BC31"/>
    <mergeCell ref="BD31:BE31"/>
    <mergeCell ref="BF31:BG31"/>
    <mergeCell ref="BH31:BI31"/>
    <mergeCell ref="BJ31:BK31"/>
    <mergeCell ref="BL31:BM31"/>
    <mergeCell ref="BN31:BO31"/>
    <mergeCell ref="BP31:BQ31"/>
    <mergeCell ref="BR31:BS31"/>
    <mergeCell ref="BV31:BW31"/>
    <mergeCell ref="AV30:AV31"/>
    <mergeCell ref="AW30:AW33"/>
    <mergeCell ref="BB30:BC30"/>
    <mergeCell ref="BD30:BE30"/>
    <mergeCell ref="BF30:BG30"/>
    <mergeCell ref="BH30:BI30"/>
    <mergeCell ref="BJ30:BK30"/>
    <mergeCell ref="BL30:BM30"/>
    <mergeCell ref="BN30:BO30"/>
    <mergeCell ref="AV32:AV33"/>
    <mergeCell ref="BB32:BC32"/>
    <mergeCell ref="BD32:BE32"/>
    <mergeCell ref="BF32:BG32"/>
    <mergeCell ref="BH32:BI32"/>
    <mergeCell ref="BJ32:BK32"/>
    <mergeCell ref="BL32:BM32"/>
    <mergeCell ref="BN32:BO32"/>
    <mergeCell ref="BP28:BQ28"/>
    <mergeCell ref="BR28:BS28"/>
    <mergeCell ref="BV28:BW28"/>
    <mergeCell ref="BB29:BC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V29:BW29"/>
    <mergeCell ref="BP26:BQ26"/>
    <mergeCell ref="BR26:BS26"/>
    <mergeCell ref="BV26:BW26"/>
    <mergeCell ref="BB27:BC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V27:BW27"/>
    <mergeCell ref="AV26:AV27"/>
    <mergeCell ref="AW26:AW29"/>
    <mergeCell ref="BB26:BC26"/>
    <mergeCell ref="BD26:BE26"/>
    <mergeCell ref="BF26:BG26"/>
    <mergeCell ref="BH26:BI26"/>
    <mergeCell ref="BJ26:BK26"/>
    <mergeCell ref="BL26:BM26"/>
    <mergeCell ref="BN26:BO26"/>
    <mergeCell ref="AV28:AV29"/>
    <mergeCell ref="BB28:BC28"/>
    <mergeCell ref="BD28:BE28"/>
    <mergeCell ref="BF28:BG28"/>
    <mergeCell ref="BH28:BI28"/>
    <mergeCell ref="BJ28:BK28"/>
    <mergeCell ref="BL28:BM28"/>
    <mergeCell ref="BN28:BO28"/>
    <mergeCell ref="BP24:BQ24"/>
    <mergeCell ref="BR24:BS24"/>
    <mergeCell ref="BV24:BW24"/>
    <mergeCell ref="BB25:BC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V25:BW25"/>
    <mergeCell ref="BP22:BQ22"/>
    <mergeCell ref="BR22:BS22"/>
    <mergeCell ref="BV22:BW22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V23:BW23"/>
    <mergeCell ref="AV22:AV23"/>
    <mergeCell ref="AW22:AW25"/>
    <mergeCell ref="BB22:BC22"/>
    <mergeCell ref="BD22:BE22"/>
    <mergeCell ref="BF22:BG22"/>
    <mergeCell ref="BH22:BI22"/>
    <mergeCell ref="BJ22:BK22"/>
    <mergeCell ref="BL22:BM22"/>
    <mergeCell ref="BN22:BO22"/>
    <mergeCell ref="AV24:AV25"/>
    <mergeCell ref="BB24:BC24"/>
    <mergeCell ref="BD24:BE24"/>
    <mergeCell ref="BF24:BG24"/>
    <mergeCell ref="BH24:BI24"/>
    <mergeCell ref="BJ24:BK24"/>
    <mergeCell ref="BL24:BM24"/>
    <mergeCell ref="BN24:BO24"/>
    <mergeCell ref="BR20:BS20"/>
    <mergeCell ref="BV20:BW20"/>
    <mergeCell ref="BB21:BC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V21:BW21"/>
    <mergeCell ref="AV20:AV21"/>
    <mergeCell ref="BB20:BC20"/>
    <mergeCell ref="BD20:BE20"/>
    <mergeCell ref="BF20:BG20"/>
    <mergeCell ref="BH20:BI20"/>
    <mergeCell ref="BJ20:BK20"/>
    <mergeCell ref="BL20:BM20"/>
    <mergeCell ref="BN20:BO20"/>
    <mergeCell ref="BP20:BQ20"/>
    <mergeCell ref="BV18:BW18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V19:BW19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B17:BC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V17:BW17"/>
    <mergeCell ref="BL14:BM14"/>
    <mergeCell ref="BN14:BO14"/>
    <mergeCell ref="BP14:BQ14"/>
    <mergeCell ref="BR14:BS14"/>
    <mergeCell ref="BV14:BW14"/>
    <mergeCell ref="BB15:BC15"/>
    <mergeCell ref="BD15:BE15"/>
    <mergeCell ref="BF15:BG15"/>
    <mergeCell ref="BH15:BI15"/>
    <mergeCell ref="BJ15:BK15"/>
    <mergeCell ref="BL15:BM15"/>
    <mergeCell ref="BN15:BO15"/>
    <mergeCell ref="BP15:BQ15"/>
    <mergeCell ref="BR15:BS15"/>
    <mergeCell ref="BV15:BW15"/>
    <mergeCell ref="BJ12:BK12"/>
    <mergeCell ref="BL12:BM12"/>
    <mergeCell ref="BN12:BO12"/>
    <mergeCell ref="BP12:BQ12"/>
    <mergeCell ref="BR12:BS12"/>
    <mergeCell ref="BV12:BW12"/>
    <mergeCell ref="BB13:BC13"/>
    <mergeCell ref="BD13:BE13"/>
    <mergeCell ref="BF13:BG13"/>
    <mergeCell ref="BH13:BI13"/>
    <mergeCell ref="BJ13:BK13"/>
    <mergeCell ref="BL13:BM13"/>
    <mergeCell ref="BN13:BO13"/>
    <mergeCell ref="BP13:BQ13"/>
    <mergeCell ref="BR13:BS13"/>
    <mergeCell ref="BV13:BW13"/>
    <mergeCell ref="BL16:BM16"/>
    <mergeCell ref="BN16:BO16"/>
    <mergeCell ref="BP16:BQ16"/>
    <mergeCell ref="BR16:BS16"/>
    <mergeCell ref="BV16:BW16"/>
    <mergeCell ref="BL9:BM9"/>
    <mergeCell ref="BN9:BO9"/>
    <mergeCell ref="BP9:BQ9"/>
    <mergeCell ref="BR9:BS9"/>
    <mergeCell ref="BV9:BW9"/>
    <mergeCell ref="AV10:AV11"/>
    <mergeCell ref="AW10:AW13"/>
    <mergeCell ref="BB10:BC10"/>
    <mergeCell ref="BD10:BE10"/>
    <mergeCell ref="BF10:BG10"/>
    <mergeCell ref="BH10:BI10"/>
    <mergeCell ref="BJ10:BK10"/>
    <mergeCell ref="BL10:BM10"/>
    <mergeCell ref="BN10:BO10"/>
    <mergeCell ref="BP10:BQ10"/>
    <mergeCell ref="BR10:BS10"/>
    <mergeCell ref="BV10:BW10"/>
    <mergeCell ref="BB11:BC11"/>
    <mergeCell ref="BD11:BE11"/>
    <mergeCell ref="BF11:BG11"/>
    <mergeCell ref="BH11:BI11"/>
    <mergeCell ref="BJ11:BK11"/>
    <mergeCell ref="BL11:BM11"/>
    <mergeCell ref="BN11:BO11"/>
    <mergeCell ref="BP11:BQ11"/>
    <mergeCell ref="BR11:BS11"/>
    <mergeCell ref="BV11:BW11"/>
    <mergeCell ref="AV12:AV13"/>
    <mergeCell ref="BB12:BC12"/>
    <mergeCell ref="BD12:BE12"/>
    <mergeCell ref="BF12:BG12"/>
    <mergeCell ref="BH12:BI12"/>
    <mergeCell ref="G193:H193"/>
    <mergeCell ref="G194:H194"/>
    <mergeCell ref="G195:H195"/>
    <mergeCell ref="G196:H196"/>
    <mergeCell ref="BB9:BC9"/>
    <mergeCell ref="BD9:BE9"/>
    <mergeCell ref="BF9:BG9"/>
    <mergeCell ref="BH9:BI9"/>
    <mergeCell ref="BJ9:BK9"/>
    <mergeCell ref="AV14:AV15"/>
    <mergeCell ref="AW14:AW17"/>
    <mergeCell ref="BB14:BC14"/>
    <mergeCell ref="BD14:BE14"/>
    <mergeCell ref="BF14:BG14"/>
    <mergeCell ref="BH14:BI14"/>
    <mergeCell ref="BJ14:BK14"/>
    <mergeCell ref="AV16:AV17"/>
    <mergeCell ref="BB16:BC16"/>
    <mergeCell ref="BD16:BE16"/>
    <mergeCell ref="BF16:BG16"/>
    <mergeCell ref="BH16:BI16"/>
    <mergeCell ref="BJ16:BK16"/>
    <mergeCell ref="AV18:AV19"/>
    <mergeCell ref="AW18:AW21"/>
    <mergeCell ref="U157:V157"/>
    <mergeCell ref="W157:X157"/>
    <mergeCell ref="Y157:Z157"/>
    <mergeCell ref="AA157:AB157"/>
    <mergeCell ref="AC157:AD157"/>
    <mergeCell ref="AE157:AF157"/>
    <mergeCell ref="AG157:AH157"/>
    <mergeCell ref="AI157:AJ157"/>
    <mergeCell ref="Y158:Z158"/>
    <mergeCell ref="AA158:AB158"/>
    <mergeCell ref="AC158:AD158"/>
    <mergeCell ref="AE158:AF158"/>
    <mergeCell ref="AG158:AH158"/>
    <mergeCell ref="AI158:AJ158"/>
    <mergeCell ref="U155:V155"/>
    <mergeCell ref="W155:X155"/>
    <mergeCell ref="Y155:Z155"/>
    <mergeCell ref="AA155:AB155"/>
    <mergeCell ref="AC155:AD155"/>
    <mergeCell ref="AE155:AF155"/>
    <mergeCell ref="AG155:AH155"/>
    <mergeCell ref="AI155:AJ155"/>
    <mergeCell ref="G156:H156"/>
    <mergeCell ref="I156:J156"/>
    <mergeCell ref="K156:L156"/>
    <mergeCell ref="M156:N156"/>
    <mergeCell ref="O156:P156"/>
    <mergeCell ref="Q156:R156"/>
    <mergeCell ref="S156:T156"/>
    <mergeCell ref="U156:V156"/>
    <mergeCell ref="W156:X156"/>
    <mergeCell ref="Y156:Z156"/>
    <mergeCell ref="AA156:AB156"/>
    <mergeCell ref="AC156:AD156"/>
    <mergeCell ref="AE156:AF156"/>
    <mergeCell ref="AG156:AH156"/>
    <mergeCell ref="AI156:AJ156"/>
    <mergeCell ref="U158:V158"/>
    <mergeCell ref="W158:X158"/>
    <mergeCell ref="A155:A156"/>
    <mergeCell ref="B155:B158"/>
    <mergeCell ref="G155:H155"/>
    <mergeCell ref="I155:J155"/>
    <mergeCell ref="K155:L155"/>
    <mergeCell ref="M155:N155"/>
    <mergeCell ref="O155:P155"/>
    <mergeCell ref="Q155:R155"/>
    <mergeCell ref="S155:T155"/>
    <mergeCell ref="A157:A158"/>
    <mergeCell ref="G157:H157"/>
    <mergeCell ref="I157:J157"/>
    <mergeCell ref="K157:L157"/>
    <mergeCell ref="M157:N157"/>
    <mergeCell ref="O157:P157"/>
    <mergeCell ref="Q157:R157"/>
    <mergeCell ref="S157:T157"/>
    <mergeCell ref="G158:H158"/>
    <mergeCell ref="I158:J158"/>
    <mergeCell ref="K158:L158"/>
    <mergeCell ref="M158:N158"/>
    <mergeCell ref="O158:P158"/>
    <mergeCell ref="Q158:R158"/>
    <mergeCell ref="S158:T158"/>
    <mergeCell ref="U153:V153"/>
    <mergeCell ref="W153:X153"/>
    <mergeCell ref="Y153:Z153"/>
    <mergeCell ref="AA153:AB153"/>
    <mergeCell ref="AC153:AD153"/>
    <mergeCell ref="AE153:AF153"/>
    <mergeCell ref="AG153:AH153"/>
    <mergeCell ref="AI153:AJ153"/>
    <mergeCell ref="G154:H154"/>
    <mergeCell ref="I154:J154"/>
    <mergeCell ref="K154:L154"/>
    <mergeCell ref="M154:N154"/>
    <mergeCell ref="O154:P154"/>
    <mergeCell ref="Q154:R154"/>
    <mergeCell ref="S154:T154"/>
    <mergeCell ref="U154:V154"/>
    <mergeCell ref="W154:X154"/>
    <mergeCell ref="Y154:Z154"/>
    <mergeCell ref="AA154:AB154"/>
    <mergeCell ref="AC154:AD154"/>
    <mergeCell ref="AE154:AF154"/>
    <mergeCell ref="AG154:AH154"/>
    <mergeCell ref="AI154:AJ154"/>
    <mergeCell ref="U151:V151"/>
    <mergeCell ref="W151:X151"/>
    <mergeCell ref="Y151:Z151"/>
    <mergeCell ref="AA151:AB151"/>
    <mergeCell ref="AC151:AD151"/>
    <mergeCell ref="AE151:AF151"/>
    <mergeCell ref="AG151:AH151"/>
    <mergeCell ref="AI151:AJ151"/>
    <mergeCell ref="G152:H152"/>
    <mergeCell ref="I152:J152"/>
    <mergeCell ref="K152:L152"/>
    <mergeCell ref="M152:N152"/>
    <mergeCell ref="O152:P152"/>
    <mergeCell ref="Q152:R152"/>
    <mergeCell ref="S152:T152"/>
    <mergeCell ref="U152:V152"/>
    <mergeCell ref="W152:X152"/>
    <mergeCell ref="Y152:Z152"/>
    <mergeCell ref="AA152:AB152"/>
    <mergeCell ref="AC152:AD152"/>
    <mergeCell ref="AE152:AF152"/>
    <mergeCell ref="AG152:AH152"/>
    <mergeCell ref="AI152:AJ152"/>
    <mergeCell ref="A151:A152"/>
    <mergeCell ref="B151:B154"/>
    <mergeCell ref="G151:H151"/>
    <mergeCell ref="I151:J151"/>
    <mergeCell ref="K151:L151"/>
    <mergeCell ref="M151:N151"/>
    <mergeCell ref="O151:P151"/>
    <mergeCell ref="Q151:R151"/>
    <mergeCell ref="S151:T151"/>
    <mergeCell ref="A153:A154"/>
    <mergeCell ref="G153:H153"/>
    <mergeCell ref="I153:J153"/>
    <mergeCell ref="K153:L153"/>
    <mergeCell ref="M153:N153"/>
    <mergeCell ref="O153:P153"/>
    <mergeCell ref="Q153:R153"/>
    <mergeCell ref="S153:T153"/>
    <mergeCell ref="U149:V149"/>
    <mergeCell ref="W149:X149"/>
    <mergeCell ref="Y149:Z149"/>
    <mergeCell ref="AA149:AB149"/>
    <mergeCell ref="AC149:AD149"/>
    <mergeCell ref="AE149:AF149"/>
    <mergeCell ref="AG149:AH149"/>
    <mergeCell ref="AI149:AJ149"/>
    <mergeCell ref="G150:H150"/>
    <mergeCell ref="I150:J150"/>
    <mergeCell ref="K150:L150"/>
    <mergeCell ref="M150:N150"/>
    <mergeCell ref="O150:P150"/>
    <mergeCell ref="Q150:R150"/>
    <mergeCell ref="S150:T150"/>
    <mergeCell ref="U150:V150"/>
    <mergeCell ref="W150:X150"/>
    <mergeCell ref="Y150:Z150"/>
    <mergeCell ref="AA150:AB150"/>
    <mergeCell ref="AC150:AD150"/>
    <mergeCell ref="AE150:AF150"/>
    <mergeCell ref="AG150:AH150"/>
    <mergeCell ref="AI150:AJ150"/>
    <mergeCell ref="U147:V147"/>
    <mergeCell ref="W147:X147"/>
    <mergeCell ref="Y147:Z147"/>
    <mergeCell ref="AA147:AB147"/>
    <mergeCell ref="AC147:AD147"/>
    <mergeCell ref="AE147:AF147"/>
    <mergeCell ref="AG147:AH147"/>
    <mergeCell ref="AI147:AJ147"/>
    <mergeCell ref="G148:H148"/>
    <mergeCell ref="I148:J148"/>
    <mergeCell ref="K148:L148"/>
    <mergeCell ref="M148:N148"/>
    <mergeCell ref="O148:P148"/>
    <mergeCell ref="Q148:R148"/>
    <mergeCell ref="S148:T148"/>
    <mergeCell ref="U148:V148"/>
    <mergeCell ref="W148:X148"/>
    <mergeCell ref="Y148:Z148"/>
    <mergeCell ref="AA148:AB148"/>
    <mergeCell ref="AC148:AD148"/>
    <mergeCell ref="AE148:AF148"/>
    <mergeCell ref="AG148:AH148"/>
    <mergeCell ref="AI148:AJ148"/>
    <mergeCell ref="A147:A148"/>
    <mergeCell ref="B147:B150"/>
    <mergeCell ref="G147:H147"/>
    <mergeCell ref="I147:J147"/>
    <mergeCell ref="K147:L147"/>
    <mergeCell ref="M147:N147"/>
    <mergeCell ref="O147:P147"/>
    <mergeCell ref="Q147:R147"/>
    <mergeCell ref="S147:T147"/>
    <mergeCell ref="A149:A150"/>
    <mergeCell ref="G149:H149"/>
    <mergeCell ref="I149:J149"/>
    <mergeCell ref="K149:L149"/>
    <mergeCell ref="M149:N149"/>
    <mergeCell ref="O149:P149"/>
    <mergeCell ref="Q149:R149"/>
    <mergeCell ref="S149:T149"/>
    <mergeCell ref="U145:V145"/>
    <mergeCell ref="W145:X145"/>
    <mergeCell ref="Y145:Z145"/>
    <mergeCell ref="AA145:AB145"/>
    <mergeCell ref="AC145:AD145"/>
    <mergeCell ref="AE145:AF145"/>
    <mergeCell ref="AG145:AH145"/>
    <mergeCell ref="AI145:AJ145"/>
    <mergeCell ref="G146:H146"/>
    <mergeCell ref="I146:J146"/>
    <mergeCell ref="K146:L146"/>
    <mergeCell ref="M146:N146"/>
    <mergeCell ref="O146:P146"/>
    <mergeCell ref="Q146:R146"/>
    <mergeCell ref="S146:T146"/>
    <mergeCell ref="U146:V146"/>
    <mergeCell ref="W146:X146"/>
    <mergeCell ref="Y146:Z146"/>
    <mergeCell ref="AA146:AB146"/>
    <mergeCell ref="AC146:AD146"/>
    <mergeCell ref="AE146:AF146"/>
    <mergeCell ref="AG146:AH146"/>
    <mergeCell ref="AI146:AJ146"/>
    <mergeCell ref="U143:V143"/>
    <mergeCell ref="W143:X143"/>
    <mergeCell ref="Y143:Z143"/>
    <mergeCell ref="AA143:AB143"/>
    <mergeCell ref="AC143:AD143"/>
    <mergeCell ref="AE143:AF143"/>
    <mergeCell ref="AG143:AH143"/>
    <mergeCell ref="AI143:AJ143"/>
    <mergeCell ref="G144:H144"/>
    <mergeCell ref="I144:J144"/>
    <mergeCell ref="K144:L144"/>
    <mergeCell ref="M144:N144"/>
    <mergeCell ref="O144:P144"/>
    <mergeCell ref="Q144:R144"/>
    <mergeCell ref="S144:T144"/>
    <mergeCell ref="U144:V144"/>
    <mergeCell ref="W144:X144"/>
    <mergeCell ref="Y144:Z144"/>
    <mergeCell ref="AA144:AB144"/>
    <mergeCell ref="AC144:AD144"/>
    <mergeCell ref="AE144:AF144"/>
    <mergeCell ref="AG144:AH144"/>
    <mergeCell ref="AI144:AJ144"/>
    <mergeCell ref="A143:A144"/>
    <mergeCell ref="B143:B146"/>
    <mergeCell ref="G143:H143"/>
    <mergeCell ref="I143:J143"/>
    <mergeCell ref="K143:L143"/>
    <mergeCell ref="M143:N143"/>
    <mergeCell ref="O143:P143"/>
    <mergeCell ref="Q143:R143"/>
    <mergeCell ref="S143:T143"/>
    <mergeCell ref="A145:A146"/>
    <mergeCell ref="G145:H145"/>
    <mergeCell ref="I145:J145"/>
    <mergeCell ref="K145:L145"/>
    <mergeCell ref="M145:N145"/>
    <mergeCell ref="O145:P145"/>
    <mergeCell ref="Q145:R145"/>
    <mergeCell ref="S145:T145"/>
    <mergeCell ref="U141:V141"/>
    <mergeCell ref="W141:X141"/>
    <mergeCell ref="Y141:Z141"/>
    <mergeCell ref="AA141:AB141"/>
    <mergeCell ref="AC141:AD141"/>
    <mergeCell ref="AE141:AF141"/>
    <mergeCell ref="AG141:AH141"/>
    <mergeCell ref="AI141:AJ141"/>
    <mergeCell ref="G142:H142"/>
    <mergeCell ref="I142:J142"/>
    <mergeCell ref="K142:L142"/>
    <mergeCell ref="M142:N142"/>
    <mergeCell ref="O142:P142"/>
    <mergeCell ref="Q142:R142"/>
    <mergeCell ref="S142:T142"/>
    <mergeCell ref="U142:V142"/>
    <mergeCell ref="W142:X142"/>
    <mergeCell ref="Y142:Z142"/>
    <mergeCell ref="AA142:AB142"/>
    <mergeCell ref="AC142:AD142"/>
    <mergeCell ref="AE142:AF142"/>
    <mergeCell ref="AG142:AH142"/>
    <mergeCell ref="AI142:AJ142"/>
    <mergeCell ref="U139:V139"/>
    <mergeCell ref="W139:X139"/>
    <mergeCell ref="Y139:Z139"/>
    <mergeCell ref="AA139:AB139"/>
    <mergeCell ref="AC139:AD139"/>
    <mergeCell ref="AE139:AF139"/>
    <mergeCell ref="AG139:AH139"/>
    <mergeCell ref="AI139:AJ139"/>
    <mergeCell ref="G140:H140"/>
    <mergeCell ref="I140:J140"/>
    <mergeCell ref="K140:L140"/>
    <mergeCell ref="M140:N140"/>
    <mergeCell ref="O140:P140"/>
    <mergeCell ref="Q140:R140"/>
    <mergeCell ref="S140:T140"/>
    <mergeCell ref="U140:V140"/>
    <mergeCell ref="W140:X140"/>
    <mergeCell ref="Y140:Z140"/>
    <mergeCell ref="AA140:AB140"/>
    <mergeCell ref="AC140:AD140"/>
    <mergeCell ref="AE140:AF140"/>
    <mergeCell ref="AG140:AH140"/>
    <mergeCell ref="AI140:AJ140"/>
    <mergeCell ref="A139:A140"/>
    <mergeCell ref="B139:B142"/>
    <mergeCell ref="G139:H139"/>
    <mergeCell ref="I139:J139"/>
    <mergeCell ref="K139:L139"/>
    <mergeCell ref="M139:N139"/>
    <mergeCell ref="O139:P139"/>
    <mergeCell ref="Q139:R139"/>
    <mergeCell ref="S139:T139"/>
    <mergeCell ref="A141:A142"/>
    <mergeCell ref="G141:H141"/>
    <mergeCell ref="I141:J141"/>
    <mergeCell ref="K141:L141"/>
    <mergeCell ref="M141:N141"/>
    <mergeCell ref="O141:P141"/>
    <mergeCell ref="Q141:R141"/>
    <mergeCell ref="S141:T141"/>
    <mergeCell ref="U137:V137"/>
    <mergeCell ref="W137:X137"/>
    <mergeCell ref="Y137:Z137"/>
    <mergeCell ref="AA137:AB137"/>
    <mergeCell ref="AC137:AD137"/>
    <mergeCell ref="AE137:AF137"/>
    <mergeCell ref="AG137:AH137"/>
    <mergeCell ref="AI137:AJ137"/>
    <mergeCell ref="G138:H138"/>
    <mergeCell ref="I138:J138"/>
    <mergeCell ref="K138:L138"/>
    <mergeCell ref="M138:N138"/>
    <mergeCell ref="O138:P138"/>
    <mergeCell ref="Q138:R138"/>
    <mergeCell ref="S138:T138"/>
    <mergeCell ref="U138:V138"/>
    <mergeCell ref="W138:X138"/>
    <mergeCell ref="Y138:Z138"/>
    <mergeCell ref="AA138:AB138"/>
    <mergeCell ref="AC138:AD138"/>
    <mergeCell ref="AE138:AF138"/>
    <mergeCell ref="AG138:AH138"/>
    <mergeCell ref="AI138:AJ138"/>
    <mergeCell ref="U135:V135"/>
    <mergeCell ref="W135:X135"/>
    <mergeCell ref="Y135:Z135"/>
    <mergeCell ref="AA135:AB135"/>
    <mergeCell ref="AC135:AD135"/>
    <mergeCell ref="AE135:AF135"/>
    <mergeCell ref="AG135:AH135"/>
    <mergeCell ref="AI135:AJ135"/>
    <mergeCell ref="G136:H136"/>
    <mergeCell ref="I136:J136"/>
    <mergeCell ref="K136:L136"/>
    <mergeCell ref="M136:N136"/>
    <mergeCell ref="O136:P136"/>
    <mergeCell ref="Q136:R136"/>
    <mergeCell ref="S136:T136"/>
    <mergeCell ref="U136:V136"/>
    <mergeCell ref="W136:X136"/>
    <mergeCell ref="Y136:Z136"/>
    <mergeCell ref="AA136:AB136"/>
    <mergeCell ref="AC136:AD136"/>
    <mergeCell ref="AE136:AF136"/>
    <mergeCell ref="AG136:AH136"/>
    <mergeCell ref="AI136:AJ136"/>
    <mergeCell ref="A135:A136"/>
    <mergeCell ref="B135:B138"/>
    <mergeCell ref="G135:H135"/>
    <mergeCell ref="I135:J135"/>
    <mergeCell ref="K135:L135"/>
    <mergeCell ref="M135:N135"/>
    <mergeCell ref="O135:P135"/>
    <mergeCell ref="Q135:R135"/>
    <mergeCell ref="S135:T135"/>
    <mergeCell ref="A137:A138"/>
    <mergeCell ref="G137:H137"/>
    <mergeCell ref="I137:J137"/>
    <mergeCell ref="K137:L137"/>
    <mergeCell ref="M137:N137"/>
    <mergeCell ref="O137:P137"/>
    <mergeCell ref="Q137:R137"/>
    <mergeCell ref="S137:T137"/>
    <mergeCell ref="U133:V133"/>
    <mergeCell ref="W133:X133"/>
    <mergeCell ref="Y133:Z133"/>
    <mergeCell ref="AA133:AB133"/>
    <mergeCell ref="AC133:AD133"/>
    <mergeCell ref="AE133:AF133"/>
    <mergeCell ref="AG133:AH133"/>
    <mergeCell ref="AI133:AJ133"/>
    <mergeCell ref="G134:H134"/>
    <mergeCell ref="I134:J134"/>
    <mergeCell ref="K134:L134"/>
    <mergeCell ref="M134:N134"/>
    <mergeCell ref="O134:P134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I134:AJ134"/>
    <mergeCell ref="U131:V131"/>
    <mergeCell ref="W131:X131"/>
    <mergeCell ref="Y131:Z131"/>
    <mergeCell ref="AA131:AB131"/>
    <mergeCell ref="AC131:AD131"/>
    <mergeCell ref="AE131:AF131"/>
    <mergeCell ref="AG131:AH131"/>
    <mergeCell ref="AI131:AJ131"/>
    <mergeCell ref="G132:H132"/>
    <mergeCell ref="I132:J132"/>
    <mergeCell ref="K132:L132"/>
    <mergeCell ref="M132:N132"/>
    <mergeCell ref="O132:P132"/>
    <mergeCell ref="Q132:R132"/>
    <mergeCell ref="S132:T132"/>
    <mergeCell ref="U132:V132"/>
    <mergeCell ref="W132:X132"/>
    <mergeCell ref="Y132:Z132"/>
    <mergeCell ref="AA132:AB132"/>
    <mergeCell ref="AC132:AD132"/>
    <mergeCell ref="AE132:AF132"/>
    <mergeCell ref="AG132:AH132"/>
    <mergeCell ref="AI132:AJ132"/>
    <mergeCell ref="G130:H130"/>
    <mergeCell ref="I130:J130"/>
    <mergeCell ref="K130:L130"/>
    <mergeCell ref="M130:N130"/>
    <mergeCell ref="O130:P130"/>
    <mergeCell ref="Q130:R130"/>
    <mergeCell ref="S130:T130"/>
    <mergeCell ref="U130:V130"/>
    <mergeCell ref="W130:X130"/>
    <mergeCell ref="Y130:Z130"/>
    <mergeCell ref="AA130:AB130"/>
    <mergeCell ref="AC130:AD130"/>
    <mergeCell ref="AE130:AF130"/>
    <mergeCell ref="AG130:AH130"/>
    <mergeCell ref="AI130:AJ130"/>
    <mergeCell ref="A131:A132"/>
    <mergeCell ref="B131:B134"/>
    <mergeCell ref="G131:H131"/>
    <mergeCell ref="I131:J131"/>
    <mergeCell ref="K131:L131"/>
    <mergeCell ref="M131:N131"/>
    <mergeCell ref="O131:P131"/>
    <mergeCell ref="Q131:R131"/>
    <mergeCell ref="S131:T131"/>
    <mergeCell ref="A133:A134"/>
    <mergeCell ref="G133:H133"/>
    <mergeCell ref="I133:J133"/>
    <mergeCell ref="K133:L133"/>
    <mergeCell ref="M133:N133"/>
    <mergeCell ref="O133:P133"/>
    <mergeCell ref="Q133:R133"/>
    <mergeCell ref="S133:T133"/>
    <mergeCell ref="S129:T129"/>
    <mergeCell ref="U127:V127"/>
    <mergeCell ref="W127:X127"/>
    <mergeCell ref="Y127:Z127"/>
    <mergeCell ref="AA127:AB127"/>
    <mergeCell ref="AC127:AD127"/>
    <mergeCell ref="AE127:AF127"/>
    <mergeCell ref="AG127:AH127"/>
    <mergeCell ref="AI127:AJ127"/>
    <mergeCell ref="G128:H128"/>
    <mergeCell ref="I128:J128"/>
    <mergeCell ref="K128:L128"/>
    <mergeCell ref="M128:N128"/>
    <mergeCell ref="O128:P128"/>
    <mergeCell ref="Q128:R128"/>
    <mergeCell ref="S128:T128"/>
    <mergeCell ref="U128:V128"/>
    <mergeCell ref="W128:X128"/>
    <mergeCell ref="Y128:Z128"/>
    <mergeCell ref="AA128:AB128"/>
    <mergeCell ref="AC128:AD128"/>
    <mergeCell ref="AE128:AF128"/>
    <mergeCell ref="AG128:AH128"/>
    <mergeCell ref="AI128:AJ128"/>
    <mergeCell ref="U129:V129"/>
    <mergeCell ref="W129:X129"/>
    <mergeCell ref="Y129:Z129"/>
    <mergeCell ref="AA129:AB129"/>
    <mergeCell ref="AC129:AD129"/>
    <mergeCell ref="AE129:AF129"/>
    <mergeCell ref="AG129:AH129"/>
    <mergeCell ref="AI129:AJ129"/>
    <mergeCell ref="G125:AJ125"/>
    <mergeCell ref="G126:H126"/>
    <mergeCell ref="I126:J126"/>
    <mergeCell ref="K126:L126"/>
    <mergeCell ref="M126:N126"/>
    <mergeCell ref="O126:P126"/>
    <mergeCell ref="Q126:R126"/>
    <mergeCell ref="S126:T126"/>
    <mergeCell ref="U126:V126"/>
    <mergeCell ref="W126:X126"/>
    <mergeCell ref="Y126:Z126"/>
    <mergeCell ref="AA126:AB126"/>
    <mergeCell ref="AC126:AD126"/>
    <mergeCell ref="AE126:AF126"/>
    <mergeCell ref="AG126:AH126"/>
    <mergeCell ref="AI126:AJ126"/>
    <mergeCell ref="A127:A128"/>
    <mergeCell ref="B127:B130"/>
    <mergeCell ref="G127:H127"/>
    <mergeCell ref="I127:J127"/>
    <mergeCell ref="K127:L127"/>
    <mergeCell ref="M127:N127"/>
    <mergeCell ref="O127:P127"/>
    <mergeCell ref="Q127:R127"/>
    <mergeCell ref="S127:T127"/>
    <mergeCell ref="A129:A130"/>
    <mergeCell ref="G129:H129"/>
    <mergeCell ref="I129:J129"/>
    <mergeCell ref="K129:L129"/>
    <mergeCell ref="M129:N129"/>
    <mergeCell ref="O129:P129"/>
    <mergeCell ref="Q129:R129"/>
    <mergeCell ref="A124:F124"/>
    <mergeCell ref="G124:H124"/>
    <mergeCell ref="I124:J124"/>
    <mergeCell ref="K124:L124"/>
    <mergeCell ref="M124:N124"/>
    <mergeCell ref="O124:P124"/>
    <mergeCell ref="Q124:R124"/>
    <mergeCell ref="S124:T124"/>
    <mergeCell ref="U124:V124"/>
    <mergeCell ref="U121:V121"/>
    <mergeCell ref="W121:X121"/>
    <mergeCell ref="Y121:Z121"/>
    <mergeCell ref="AM121:AO121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W122:X122"/>
    <mergeCell ref="Y122:Z122"/>
    <mergeCell ref="AM122:AO122"/>
    <mergeCell ref="W124:X124"/>
    <mergeCell ref="Y124:Z124"/>
    <mergeCell ref="AA124:AB124"/>
    <mergeCell ref="AC124:AD124"/>
    <mergeCell ref="AE124:AF124"/>
    <mergeCell ref="AG124:AH124"/>
    <mergeCell ref="AI124:AJ124"/>
    <mergeCell ref="U119:V119"/>
    <mergeCell ref="W119:X119"/>
    <mergeCell ref="Y119:Z119"/>
    <mergeCell ref="AM119:AO119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W120:X120"/>
    <mergeCell ref="Y120:Z120"/>
    <mergeCell ref="AM120:AO120"/>
    <mergeCell ref="A119:A120"/>
    <mergeCell ref="B119:B122"/>
    <mergeCell ref="G119:H119"/>
    <mergeCell ref="I119:J119"/>
    <mergeCell ref="K119:L119"/>
    <mergeCell ref="M119:N119"/>
    <mergeCell ref="O119:P119"/>
    <mergeCell ref="Q119:R119"/>
    <mergeCell ref="S119:T119"/>
    <mergeCell ref="A121:A122"/>
    <mergeCell ref="G121:H121"/>
    <mergeCell ref="I121:J121"/>
    <mergeCell ref="K121:L121"/>
    <mergeCell ref="M121:N121"/>
    <mergeCell ref="O121:P121"/>
    <mergeCell ref="Q121:R121"/>
    <mergeCell ref="S121:T121"/>
    <mergeCell ref="U117:V117"/>
    <mergeCell ref="W117:X117"/>
    <mergeCell ref="Y117:Z117"/>
    <mergeCell ref="AM117:AO117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W118:X118"/>
    <mergeCell ref="Y118:Z118"/>
    <mergeCell ref="AM118:AO118"/>
    <mergeCell ref="U115:V115"/>
    <mergeCell ref="W115:X115"/>
    <mergeCell ref="Y115:Z115"/>
    <mergeCell ref="AM115:AO115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W116:X116"/>
    <mergeCell ref="Y116:Z116"/>
    <mergeCell ref="AM116:AO116"/>
    <mergeCell ref="A115:A116"/>
    <mergeCell ref="B115:B118"/>
    <mergeCell ref="G115:H115"/>
    <mergeCell ref="I115:J115"/>
    <mergeCell ref="K115:L115"/>
    <mergeCell ref="M115:N115"/>
    <mergeCell ref="O115:P115"/>
    <mergeCell ref="Q115:R115"/>
    <mergeCell ref="S115:T115"/>
    <mergeCell ref="A117:A118"/>
    <mergeCell ref="G117:H117"/>
    <mergeCell ref="I117:J117"/>
    <mergeCell ref="K117:L117"/>
    <mergeCell ref="M117:N117"/>
    <mergeCell ref="O117:P117"/>
    <mergeCell ref="Q117:R117"/>
    <mergeCell ref="S117:T117"/>
    <mergeCell ref="U113:V113"/>
    <mergeCell ref="W113:X113"/>
    <mergeCell ref="Y113:Z113"/>
    <mergeCell ref="AM113:AO113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W114:X114"/>
    <mergeCell ref="Y114:Z114"/>
    <mergeCell ref="AM114:AO114"/>
    <mergeCell ref="U111:V111"/>
    <mergeCell ref="W111:X111"/>
    <mergeCell ref="Y111:Z111"/>
    <mergeCell ref="AM111:AO111"/>
    <mergeCell ref="G112:H112"/>
    <mergeCell ref="I112:J112"/>
    <mergeCell ref="K112:L112"/>
    <mergeCell ref="M112:N112"/>
    <mergeCell ref="O112:P112"/>
    <mergeCell ref="Q112:R112"/>
    <mergeCell ref="S112:T112"/>
    <mergeCell ref="U112:V112"/>
    <mergeCell ref="W112:X112"/>
    <mergeCell ref="Y112:Z112"/>
    <mergeCell ref="AM112:AO112"/>
    <mergeCell ref="A111:A112"/>
    <mergeCell ref="B111:B114"/>
    <mergeCell ref="G111:H111"/>
    <mergeCell ref="I111:J111"/>
    <mergeCell ref="K111:L111"/>
    <mergeCell ref="M111:N111"/>
    <mergeCell ref="O111:P111"/>
    <mergeCell ref="Q111:R111"/>
    <mergeCell ref="S111:T111"/>
    <mergeCell ref="A113:A114"/>
    <mergeCell ref="G113:H113"/>
    <mergeCell ref="I113:J113"/>
    <mergeCell ref="K113:L113"/>
    <mergeCell ref="M113:N113"/>
    <mergeCell ref="O113:P113"/>
    <mergeCell ref="Q113:R113"/>
    <mergeCell ref="S113:T113"/>
    <mergeCell ref="U109:V109"/>
    <mergeCell ref="W109:X109"/>
    <mergeCell ref="Y109:Z109"/>
    <mergeCell ref="AM109:AO109"/>
    <mergeCell ref="G110:H110"/>
    <mergeCell ref="I110:J110"/>
    <mergeCell ref="K110:L110"/>
    <mergeCell ref="M110:N110"/>
    <mergeCell ref="O110:P110"/>
    <mergeCell ref="Q110:R110"/>
    <mergeCell ref="S110:T110"/>
    <mergeCell ref="U110:V110"/>
    <mergeCell ref="W110:X110"/>
    <mergeCell ref="Y110:Z110"/>
    <mergeCell ref="AM110:AO110"/>
    <mergeCell ref="U107:V107"/>
    <mergeCell ref="W107:X107"/>
    <mergeCell ref="Y107:Z107"/>
    <mergeCell ref="AM107:AO107"/>
    <mergeCell ref="G108:H108"/>
    <mergeCell ref="I108:J108"/>
    <mergeCell ref="K108:L108"/>
    <mergeCell ref="M108:N108"/>
    <mergeCell ref="O108:P108"/>
    <mergeCell ref="Q108:R108"/>
    <mergeCell ref="S108:T108"/>
    <mergeCell ref="U108:V108"/>
    <mergeCell ref="W108:X108"/>
    <mergeCell ref="Y108:Z108"/>
    <mergeCell ref="AM108:AO108"/>
    <mergeCell ref="A107:A108"/>
    <mergeCell ref="B107:B110"/>
    <mergeCell ref="G107:H107"/>
    <mergeCell ref="I107:J107"/>
    <mergeCell ref="K107:L107"/>
    <mergeCell ref="M107:N107"/>
    <mergeCell ref="O107:P107"/>
    <mergeCell ref="Q107:R107"/>
    <mergeCell ref="S107:T107"/>
    <mergeCell ref="A109:A110"/>
    <mergeCell ref="G109:H109"/>
    <mergeCell ref="I109:J109"/>
    <mergeCell ref="K109:L109"/>
    <mergeCell ref="M109:N109"/>
    <mergeCell ref="O109:P109"/>
    <mergeCell ref="Q109:R109"/>
    <mergeCell ref="S109:T109"/>
    <mergeCell ref="U105:V105"/>
    <mergeCell ref="W105:X105"/>
    <mergeCell ref="Y105:Z105"/>
    <mergeCell ref="AM105:AO105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Y106:Z106"/>
    <mergeCell ref="AM106:AO106"/>
    <mergeCell ref="U103:V103"/>
    <mergeCell ref="W103:X103"/>
    <mergeCell ref="Y103:Z103"/>
    <mergeCell ref="AM103:AO103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W104:X104"/>
    <mergeCell ref="Y104:Z104"/>
    <mergeCell ref="AM104:AO104"/>
    <mergeCell ref="A103:A104"/>
    <mergeCell ref="B103:B106"/>
    <mergeCell ref="G103:H103"/>
    <mergeCell ref="I103:J103"/>
    <mergeCell ref="K103:L103"/>
    <mergeCell ref="M103:N103"/>
    <mergeCell ref="O103:P103"/>
    <mergeCell ref="Q103:R103"/>
    <mergeCell ref="S103:T103"/>
    <mergeCell ref="A105:A106"/>
    <mergeCell ref="G105:H105"/>
    <mergeCell ref="I105:J105"/>
    <mergeCell ref="K105:L105"/>
    <mergeCell ref="M105:N105"/>
    <mergeCell ref="O105:P105"/>
    <mergeCell ref="Q105:R105"/>
    <mergeCell ref="S105:T105"/>
    <mergeCell ref="U101:V101"/>
    <mergeCell ref="W101:X101"/>
    <mergeCell ref="Y101:Z101"/>
    <mergeCell ref="AM101:AO101"/>
    <mergeCell ref="G102:H102"/>
    <mergeCell ref="I102:J102"/>
    <mergeCell ref="K102:L102"/>
    <mergeCell ref="M102:N102"/>
    <mergeCell ref="O102:P102"/>
    <mergeCell ref="Q102:R102"/>
    <mergeCell ref="S102:T102"/>
    <mergeCell ref="U102:V102"/>
    <mergeCell ref="W102:X102"/>
    <mergeCell ref="Y102:Z102"/>
    <mergeCell ref="AM102:AO102"/>
    <mergeCell ref="U99:V99"/>
    <mergeCell ref="W99:X99"/>
    <mergeCell ref="Y99:Z99"/>
    <mergeCell ref="AM99:AO99"/>
    <mergeCell ref="G100:H100"/>
    <mergeCell ref="I100:J100"/>
    <mergeCell ref="K100:L100"/>
    <mergeCell ref="M100:N100"/>
    <mergeCell ref="O100:P100"/>
    <mergeCell ref="Q100:R100"/>
    <mergeCell ref="S100:T100"/>
    <mergeCell ref="U100:V100"/>
    <mergeCell ref="W100:X100"/>
    <mergeCell ref="Y100:Z100"/>
    <mergeCell ref="AM100:AO100"/>
    <mergeCell ref="A99:A100"/>
    <mergeCell ref="B99:B102"/>
    <mergeCell ref="G99:H99"/>
    <mergeCell ref="I99:J99"/>
    <mergeCell ref="K99:L99"/>
    <mergeCell ref="M99:N99"/>
    <mergeCell ref="O99:P99"/>
    <mergeCell ref="Q99:R99"/>
    <mergeCell ref="S99:T99"/>
    <mergeCell ref="A101:A102"/>
    <mergeCell ref="G101:H101"/>
    <mergeCell ref="I101:J101"/>
    <mergeCell ref="K101:L101"/>
    <mergeCell ref="M101:N101"/>
    <mergeCell ref="O101:P101"/>
    <mergeCell ref="Q101:R101"/>
    <mergeCell ref="S101:T101"/>
    <mergeCell ref="U97:V97"/>
    <mergeCell ref="W97:X97"/>
    <mergeCell ref="Y97:Z97"/>
    <mergeCell ref="AM97:AO97"/>
    <mergeCell ref="G98:H98"/>
    <mergeCell ref="I98:J98"/>
    <mergeCell ref="K98:L98"/>
    <mergeCell ref="M98:N98"/>
    <mergeCell ref="O98:P98"/>
    <mergeCell ref="Q98:R98"/>
    <mergeCell ref="S98:T98"/>
    <mergeCell ref="U98:V98"/>
    <mergeCell ref="W98:X98"/>
    <mergeCell ref="Y98:Z98"/>
    <mergeCell ref="AM98:AO98"/>
    <mergeCell ref="U95:V95"/>
    <mergeCell ref="W95:X95"/>
    <mergeCell ref="Y95:Z95"/>
    <mergeCell ref="AM95:AO95"/>
    <mergeCell ref="G96:H96"/>
    <mergeCell ref="I96:J96"/>
    <mergeCell ref="K96:L96"/>
    <mergeCell ref="M96:N96"/>
    <mergeCell ref="O96:P96"/>
    <mergeCell ref="Q96:R96"/>
    <mergeCell ref="S96:T96"/>
    <mergeCell ref="U96:V96"/>
    <mergeCell ref="W96:X96"/>
    <mergeCell ref="Y96:Z96"/>
    <mergeCell ref="AM96:AO96"/>
    <mergeCell ref="A95:A96"/>
    <mergeCell ref="B95:B98"/>
    <mergeCell ref="G95:H95"/>
    <mergeCell ref="I95:J95"/>
    <mergeCell ref="K95:L95"/>
    <mergeCell ref="M95:N95"/>
    <mergeCell ref="O95:P95"/>
    <mergeCell ref="Q95:R95"/>
    <mergeCell ref="S95:T95"/>
    <mergeCell ref="A97:A98"/>
    <mergeCell ref="G97:H97"/>
    <mergeCell ref="I97:J97"/>
    <mergeCell ref="K97:L97"/>
    <mergeCell ref="M97:N97"/>
    <mergeCell ref="O97:P97"/>
    <mergeCell ref="Q97:R97"/>
    <mergeCell ref="S97:T97"/>
    <mergeCell ref="U93:V93"/>
    <mergeCell ref="W93:X93"/>
    <mergeCell ref="Y93:Z93"/>
    <mergeCell ref="AM93:AO93"/>
    <mergeCell ref="G94:H94"/>
    <mergeCell ref="I94:J94"/>
    <mergeCell ref="K94:L94"/>
    <mergeCell ref="M94:N94"/>
    <mergeCell ref="O94:P94"/>
    <mergeCell ref="Q94:R94"/>
    <mergeCell ref="S94:T94"/>
    <mergeCell ref="U94:V94"/>
    <mergeCell ref="W94:X94"/>
    <mergeCell ref="Y94:Z94"/>
    <mergeCell ref="AM94:AO94"/>
    <mergeCell ref="U91:V91"/>
    <mergeCell ref="W91:X91"/>
    <mergeCell ref="Y91:Z91"/>
    <mergeCell ref="AM91:AO91"/>
    <mergeCell ref="G92:H92"/>
    <mergeCell ref="I92:J92"/>
    <mergeCell ref="K92:L92"/>
    <mergeCell ref="M92:N92"/>
    <mergeCell ref="O92:P92"/>
    <mergeCell ref="Q92:R92"/>
    <mergeCell ref="S92:T92"/>
    <mergeCell ref="U92:V92"/>
    <mergeCell ref="W92:X92"/>
    <mergeCell ref="Y92:Z92"/>
    <mergeCell ref="AM92:AO92"/>
    <mergeCell ref="A91:A92"/>
    <mergeCell ref="B91:B94"/>
    <mergeCell ref="G91:H91"/>
    <mergeCell ref="I91:J91"/>
    <mergeCell ref="K91:L91"/>
    <mergeCell ref="M91:N91"/>
    <mergeCell ref="O91:P91"/>
    <mergeCell ref="Q91:R91"/>
    <mergeCell ref="S91:T91"/>
    <mergeCell ref="A93:A94"/>
    <mergeCell ref="G93:H93"/>
    <mergeCell ref="I93:J93"/>
    <mergeCell ref="K93:L93"/>
    <mergeCell ref="M93:N93"/>
    <mergeCell ref="O93:P93"/>
    <mergeCell ref="Q93:R93"/>
    <mergeCell ref="S93:T93"/>
    <mergeCell ref="A85:AJ85"/>
    <mergeCell ref="A86:F88"/>
    <mergeCell ref="G86:X86"/>
    <mergeCell ref="Y86:Z89"/>
    <mergeCell ref="G89:X89"/>
    <mergeCell ref="AM89:AO90"/>
    <mergeCell ref="G90:H90"/>
    <mergeCell ref="I90:J90"/>
    <mergeCell ref="K90:L90"/>
    <mergeCell ref="M90:N90"/>
    <mergeCell ref="O90:P90"/>
    <mergeCell ref="Q90:R90"/>
    <mergeCell ref="S90:T90"/>
    <mergeCell ref="U90:V90"/>
    <mergeCell ref="W90:X90"/>
    <mergeCell ref="Y90:Z90"/>
    <mergeCell ref="Y76:Z76"/>
    <mergeCell ref="AA76:AB76"/>
    <mergeCell ref="AC76:AD76"/>
    <mergeCell ref="AE76:AF76"/>
    <mergeCell ref="AG76:AH76"/>
    <mergeCell ref="AI76:AJ76"/>
    <mergeCell ref="Y77:Z77"/>
    <mergeCell ref="AA77:AB77"/>
    <mergeCell ref="AC77:AD77"/>
    <mergeCell ref="AE77:AF77"/>
    <mergeCell ref="AG77:AH77"/>
    <mergeCell ref="AI77:AJ77"/>
    <mergeCell ref="U76:V76"/>
    <mergeCell ref="W76:X76"/>
    <mergeCell ref="U77:V77"/>
    <mergeCell ref="W77:X77"/>
    <mergeCell ref="Y74:Z74"/>
    <mergeCell ref="AA74:AB74"/>
    <mergeCell ref="AC74:AD74"/>
    <mergeCell ref="AE74:AF74"/>
    <mergeCell ref="AG74:AH74"/>
    <mergeCell ref="AI74:AJ74"/>
    <mergeCell ref="Y75:Z75"/>
    <mergeCell ref="AA75:AB75"/>
    <mergeCell ref="AC75:AD75"/>
    <mergeCell ref="AE75:AF75"/>
    <mergeCell ref="AG75:AH75"/>
    <mergeCell ref="AI75:AJ75"/>
    <mergeCell ref="Y72:Z72"/>
    <mergeCell ref="AA72:AB72"/>
    <mergeCell ref="AC72:AD72"/>
    <mergeCell ref="AE72:AF72"/>
    <mergeCell ref="AG72:AH72"/>
    <mergeCell ref="AI72:AJ72"/>
    <mergeCell ref="Y73:Z73"/>
    <mergeCell ref="AA73:AB73"/>
    <mergeCell ref="AC73:AD73"/>
    <mergeCell ref="AE73:AF73"/>
    <mergeCell ref="AG73:AH73"/>
    <mergeCell ref="AI73:AJ73"/>
    <mergeCell ref="Y70:Z70"/>
    <mergeCell ref="AA70:AB70"/>
    <mergeCell ref="AC70:AD70"/>
    <mergeCell ref="AE70:AF70"/>
    <mergeCell ref="AG70:AH70"/>
    <mergeCell ref="AI70:AJ70"/>
    <mergeCell ref="Y71:Z71"/>
    <mergeCell ref="AA71:AB71"/>
    <mergeCell ref="AC71:AD71"/>
    <mergeCell ref="AE71:AF71"/>
    <mergeCell ref="AG71:AH71"/>
    <mergeCell ref="AI71:AJ71"/>
    <mergeCell ref="Y68:Z68"/>
    <mergeCell ref="AA68:AB68"/>
    <mergeCell ref="AC68:AD68"/>
    <mergeCell ref="AE68:AF68"/>
    <mergeCell ref="AG68:AH68"/>
    <mergeCell ref="AI68:AJ68"/>
    <mergeCell ref="Y69:Z69"/>
    <mergeCell ref="AA69:AB69"/>
    <mergeCell ref="AC69:AD69"/>
    <mergeCell ref="AE69:AF69"/>
    <mergeCell ref="AG69:AH69"/>
    <mergeCell ref="AI69:AJ69"/>
    <mergeCell ref="Y66:Z66"/>
    <mergeCell ref="AA66:AB66"/>
    <mergeCell ref="AC66:AD66"/>
    <mergeCell ref="AE66:AF66"/>
    <mergeCell ref="AG66:AH66"/>
    <mergeCell ref="AI66:AJ66"/>
    <mergeCell ref="Y67:Z67"/>
    <mergeCell ref="AA67:AB67"/>
    <mergeCell ref="AC67:AD67"/>
    <mergeCell ref="AE67:AF67"/>
    <mergeCell ref="AG67:AH67"/>
    <mergeCell ref="AI67:AJ67"/>
    <mergeCell ref="Y64:Z64"/>
    <mergeCell ref="AA64:AB64"/>
    <mergeCell ref="AC64:AD64"/>
    <mergeCell ref="AE64:AF64"/>
    <mergeCell ref="AG64:AH64"/>
    <mergeCell ref="AI64:AJ64"/>
    <mergeCell ref="Y65:Z65"/>
    <mergeCell ref="AA65:AB65"/>
    <mergeCell ref="AC65:AD65"/>
    <mergeCell ref="AE65:AF65"/>
    <mergeCell ref="AG65:AH65"/>
    <mergeCell ref="AI65:AJ65"/>
    <mergeCell ref="Y62:Z62"/>
    <mergeCell ref="AA62:AB62"/>
    <mergeCell ref="AC62:AD62"/>
    <mergeCell ref="AE62:AF62"/>
    <mergeCell ref="AG62:AH62"/>
    <mergeCell ref="AI62:AJ62"/>
    <mergeCell ref="Y63:Z63"/>
    <mergeCell ref="AA63:AB63"/>
    <mergeCell ref="AC63:AD63"/>
    <mergeCell ref="AE63:AF63"/>
    <mergeCell ref="AG63:AH63"/>
    <mergeCell ref="AI63:AJ63"/>
    <mergeCell ref="Y60:Z60"/>
    <mergeCell ref="AA60:AB60"/>
    <mergeCell ref="AC60:AD60"/>
    <mergeCell ref="AE60:AF60"/>
    <mergeCell ref="AG60:AH60"/>
    <mergeCell ref="AI60:AJ60"/>
    <mergeCell ref="Y61:Z61"/>
    <mergeCell ref="AA61:AB61"/>
    <mergeCell ref="AC61:AD61"/>
    <mergeCell ref="AE61:AF61"/>
    <mergeCell ref="AG61:AH61"/>
    <mergeCell ref="AI61:AJ61"/>
    <mergeCell ref="Y58:Z58"/>
    <mergeCell ref="AA58:AB58"/>
    <mergeCell ref="AC58:AD58"/>
    <mergeCell ref="AE58:AF58"/>
    <mergeCell ref="AG58:AH58"/>
    <mergeCell ref="AI58:AJ58"/>
    <mergeCell ref="Y59:Z59"/>
    <mergeCell ref="AA59:AB59"/>
    <mergeCell ref="AC59:AD59"/>
    <mergeCell ref="AE59:AF59"/>
    <mergeCell ref="AG59:AH59"/>
    <mergeCell ref="AI59:AJ59"/>
    <mergeCell ref="Y56:Z56"/>
    <mergeCell ref="AA56:AB56"/>
    <mergeCell ref="AC56:AD56"/>
    <mergeCell ref="AE56:AF56"/>
    <mergeCell ref="AG56:AH56"/>
    <mergeCell ref="AI56:AJ56"/>
    <mergeCell ref="Y57:Z57"/>
    <mergeCell ref="AA57:AB57"/>
    <mergeCell ref="AC57:AD57"/>
    <mergeCell ref="AE57:AF57"/>
    <mergeCell ref="AG57:AH57"/>
    <mergeCell ref="AI57:AJ57"/>
    <mergeCell ref="Y54:Z54"/>
    <mergeCell ref="AA54:AB54"/>
    <mergeCell ref="AC54:AD54"/>
    <mergeCell ref="AE54:AF54"/>
    <mergeCell ref="AG54:AH54"/>
    <mergeCell ref="AI54:AJ54"/>
    <mergeCell ref="Y55:Z55"/>
    <mergeCell ref="AA55:AB55"/>
    <mergeCell ref="AC55:AD55"/>
    <mergeCell ref="AE55:AF55"/>
    <mergeCell ref="AG55:AH55"/>
    <mergeCell ref="AI55:AJ55"/>
    <mergeCell ref="Y52:Z52"/>
    <mergeCell ref="AA52:AB52"/>
    <mergeCell ref="AC52:AD52"/>
    <mergeCell ref="AE52:AF52"/>
    <mergeCell ref="AG52:AH52"/>
    <mergeCell ref="AI52:AJ52"/>
    <mergeCell ref="Y53:Z53"/>
    <mergeCell ref="AA53:AB53"/>
    <mergeCell ref="AC53:AD53"/>
    <mergeCell ref="AE53:AF53"/>
    <mergeCell ref="AG53:AH53"/>
    <mergeCell ref="AI53:AJ53"/>
    <mergeCell ref="Y50:Z50"/>
    <mergeCell ref="AA50:AB50"/>
    <mergeCell ref="AC50:AD50"/>
    <mergeCell ref="AE50:AF50"/>
    <mergeCell ref="AG50:AH50"/>
    <mergeCell ref="AI50:AJ50"/>
    <mergeCell ref="Y51:Z51"/>
    <mergeCell ref="AA51:AB51"/>
    <mergeCell ref="AC51:AD51"/>
    <mergeCell ref="AE51:AF51"/>
    <mergeCell ref="AG51:AH51"/>
    <mergeCell ref="AI51:AJ51"/>
    <mergeCell ref="AI47:AJ47"/>
    <mergeCell ref="A48:A49"/>
    <mergeCell ref="G48:H48"/>
    <mergeCell ref="I48:J48"/>
    <mergeCell ref="K48:L48"/>
    <mergeCell ref="M48:N48"/>
    <mergeCell ref="O48:P48"/>
    <mergeCell ref="Q48:R48"/>
    <mergeCell ref="S48:T48"/>
    <mergeCell ref="U48:V48"/>
    <mergeCell ref="W48:X48"/>
    <mergeCell ref="Y48:Z48"/>
    <mergeCell ref="AA48:AB48"/>
    <mergeCell ref="AC48:AD48"/>
    <mergeCell ref="AE48:AF48"/>
    <mergeCell ref="AG48:AH48"/>
    <mergeCell ref="AI48:AJ48"/>
    <mergeCell ref="Y49:Z49"/>
    <mergeCell ref="AA49:AB49"/>
    <mergeCell ref="AC49:AD49"/>
    <mergeCell ref="AE49:AF49"/>
    <mergeCell ref="AG49:AH49"/>
    <mergeCell ref="AI49:AJ49"/>
    <mergeCell ref="Q47:R47"/>
    <mergeCell ref="S47:T47"/>
    <mergeCell ref="U47:V47"/>
    <mergeCell ref="W47:X47"/>
    <mergeCell ref="Y47:Z47"/>
    <mergeCell ref="AA47:AB47"/>
    <mergeCell ref="AC47:AD47"/>
    <mergeCell ref="AE47:AF47"/>
    <mergeCell ref="AG47:AH47"/>
    <mergeCell ref="AG45:AH45"/>
    <mergeCell ref="AI45:AJ45"/>
    <mergeCell ref="A46:A47"/>
    <mergeCell ref="B46:B49"/>
    <mergeCell ref="G46:H46"/>
    <mergeCell ref="I46:J46"/>
    <mergeCell ref="K46:L46"/>
    <mergeCell ref="M46:N46"/>
    <mergeCell ref="O46:P46"/>
    <mergeCell ref="Q46:R46"/>
    <mergeCell ref="S46:T46"/>
    <mergeCell ref="U46:V46"/>
    <mergeCell ref="W46:X46"/>
    <mergeCell ref="Y46:Z46"/>
    <mergeCell ref="AA46:AB46"/>
    <mergeCell ref="AC46:AD46"/>
    <mergeCell ref="AE46:AF46"/>
    <mergeCell ref="AG46:AH46"/>
    <mergeCell ref="AI46:AJ46"/>
    <mergeCell ref="G47:H47"/>
    <mergeCell ref="I47:J47"/>
    <mergeCell ref="K47:L47"/>
    <mergeCell ref="M47:N47"/>
    <mergeCell ref="O47:P47"/>
    <mergeCell ref="O45:P45"/>
    <mergeCell ref="Q45:R45"/>
    <mergeCell ref="S45:T45"/>
    <mergeCell ref="U45:V45"/>
    <mergeCell ref="W45:X45"/>
    <mergeCell ref="Y45:Z45"/>
    <mergeCell ref="AA45:AB45"/>
    <mergeCell ref="AC45:AD45"/>
    <mergeCell ref="AE45:AF45"/>
    <mergeCell ref="Y41:Z41"/>
    <mergeCell ref="AM41:AO41"/>
    <mergeCell ref="A43:F43"/>
    <mergeCell ref="G43:H43"/>
    <mergeCell ref="I43:J43"/>
    <mergeCell ref="K43:L43"/>
    <mergeCell ref="M43:N43"/>
    <mergeCell ref="O43:P43"/>
    <mergeCell ref="Q43:R43"/>
    <mergeCell ref="S43:T43"/>
    <mergeCell ref="U43:V43"/>
    <mergeCell ref="W43:X43"/>
    <mergeCell ref="Y43:Z43"/>
    <mergeCell ref="AA43:AB43"/>
    <mergeCell ref="AC43:AD43"/>
    <mergeCell ref="AE43:AF43"/>
    <mergeCell ref="AG43:AH43"/>
    <mergeCell ref="AI43:AJ43"/>
    <mergeCell ref="W38:X38"/>
    <mergeCell ref="Y38:Z38"/>
    <mergeCell ref="AM38:AO38"/>
    <mergeCell ref="W39:X39"/>
    <mergeCell ref="Y39:Z39"/>
    <mergeCell ref="AM39:AO39"/>
    <mergeCell ref="W40:X40"/>
    <mergeCell ref="Y40:Z40"/>
    <mergeCell ref="AM40:AO40"/>
    <mergeCell ref="W35:X35"/>
    <mergeCell ref="Y35:Z35"/>
    <mergeCell ref="AM35:AO35"/>
    <mergeCell ref="W36:X36"/>
    <mergeCell ref="Y36:Z36"/>
    <mergeCell ref="AM36:AO36"/>
    <mergeCell ref="W37:X37"/>
    <mergeCell ref="Y37:Z37"/>
    <mergeCell ref="AM37:AO37"/>
    <mergeCell ref="W32:X32"/>
    <mergeCell ref="Y32:Z32"/>
    <mergeCell ref="AM32:AO32"/>
    <mergeCell ref="W33:X33"/>
    <mergeCell ref="Y33:Z33"/>
    <mergeCell ref="AM33:AO33"/>
    <mergeCell ref="W34:X34"/>
    <mergeCell ref="Y34:Z34"/>
    <mergeCell ref="AM34:AO34"/>
    <mergeCell ref="W29:X29"/>
    <mergeCell ref="Y29:Z29"/>
    <mergeCell ref="AM29:AO29"/>
    <mergeCell ref="W30:X30"/>
    <mergeCell ref="Y30:Z30"/>
    <mergeCell ref="AM30:AO30"/>
    <mergeCell ref="W31:X31"/>
    <mergeCell ref="Y31:Z31"/>
    <mergeCell ref="AM31:AO31"/>
    <mergeCell ref="W26:X26"/>
    <mergeCell ref="Y26:Z26"/>
    <mergeCell ref="AM26:AO26"/>
    <mergeCell ref="W27:X27"/>
    <mergeCell ref="Y27:Z27"/>
    <mergeCell ref="AM27:AO27"/>
    <mergeCell ref="W28:X28"/>
    <mergeCell ref="Y28:Z28"/>
    <mergeCell ref="AM28:AO28"/>
    <mergeCell ref="W23:X23"/>
    <mergeCell ref="Y23:Z23"/>
    <mergeCell ref="AM23:AO23"/>
    <mergeCell ref="W24:X24"/>
    <mergeCell ref="Y24:Z24"/>
    <mergeCell ref="AM24:AO24"/>
    <mergeCell ref="W25:X25"/>
    <mergeCell ref="Y25:Z25"/>
    <mergeCell ref="AM25:AO25"/>
    <mergeCell ref="W20:X20"/>
    <mergeCell ref="Y20:Z20"/>
    <mergeCell ref="AM20:AO20"/>
    <mergeCell ref="W21:X21"/>
    <mergeCell ref="Y21:Z21"/>
    <mergeCell ref="AM21:AO21"/>
    <mergeCell ref="W22:X22"/>
    <mergeCell ref="Y22:Z22"/>
    <mergeCell ref="AM22:AO22"/>
    <mergeCell ref="W17:X17"/>
    <mergeCell ref="Y17:Z17"/>
    <mergeCell ref="AM17:AO17"/>
    <mergeCell ref="W18:X18"/>
    <mergeCell ref="Y18:Z18"/>
    <mergeCell ref="AM18:AO18"/>
    <mergeCell ref="W19:X19"/>
    <mergeCell ref="Y19:Z19"/>
    <mergeCell ref="AM19:AO19"/>
    <mergeCell ref="W14:X14"/>
    <mergeCell ref="Y14:Z14"/>
    <mergeCell ref="AM14:AO14"/>
    <mergeCell ref="W15:X15"/>
    <mergeCell ref="Y15:Z15"/>
    <mergeCell ref="AM15:AO15"/>
    <mergeCell ref="W16:X16"/>
    <mergeCell ref="Y16:Z16"/>
    <mergeCell ref="AM16:AO16"/>
    <mergeCell ref="W11:X11"/>
    <mergeCell ref="Y11:Z11"/>
    <mergeCell ref="AM11:AO11"/>
    <mergeCell ref="W12:X12"/>
    <mergeCell ref="Y12:Z12"/>
    <mergeCell ref="AM12:AO12"/>
    <mergeCell ref="W13:X13"/>
    <mergeCell ref="Y13:Z13"/>
    <mergeCell ref="AM13:AO13"/>
    <mergeCell ref="A4:AJ4"/>
    <mergeCell ref="G5:X5"/>
    <mergeCell ref="Y5:Z8"/>
    <mergeCell ref="G8:X8"/>
    <mergeCell ref="AM8:AO9"/>
    <mergeCell ref="W9:X9"/>
    <mergeCell ref="Y9:Z9"/>
    <mergeCell ref="W10:X10"/>
    <mergeCell ref="Y10:Z10"/>
    <mergeCell ref="AM10:AO10"/>
    <mergeCell ref="A5:F7"/>
    <mergeCell ref="A10:A11"/>
    <mergeCell ref="A12:A13"/>
    <mergeCell ref="B10:B13"/>
    <mergeCell ref="G10:H10"/>
    <mergeCell ref="I10:J10"/>
    <mergeCell ref="K10:L10"/>
    <mergeCell ref="M10:N10"/>
    <mergeCell ref="G9:H9"/>
    <mergeCell ref="I9:J9"/>
    <mergeCell ref="K9:L9"/>
    <mergeCell ref="M9:N9"/>
    <mergeCell ref="O9:P9"/>
    <mergeCell ref="Q9:R9"/>
    <mergeCell ref="S9:T9"/>
    <mergeCell ref="U9:V9"/>
    <mergeCell ref="O13:P13"/>
    <mergeCell ref="Q13:R13"/>
    <mergeCell ref="O10:P10"/>
    <mergeCell ref="Q10:R10"/>
    <mergeCell ref="S10:T10"/>
    <mergeCell ref="U10:V10"/>
    <mergeCell ref="G11:H11"/>
    <mergeCell ref="I11:J11"/>
    <mergeCell ref="K11:L11"/>
    <mergeCell ref="M11:N11"/>
    <mergeCell ref="O11:P11"/>
    <mergeCell ref="S13:T13"/>
    <mergeCell ref="Q11:R11"/>
    <mergeCell ref="K13:L13"/>
    <mergeCell ref="M13:N13"/>
    <mergeCell ref="M15:N15"/>
    <mergeCell ref="G14:H14"/>
    <mergeCell ref="I14:J14"/>
    <mergeCell ref="K14:L14"/>
    <mergeCell ref="O15:P15"/>
    <mergeCell ref="Q15:R15"/>
    <mergeCell ref="S11:T11"/>
    <mergeCell ref="U11:V11"/>
    <mergeCell ref="G12:H12"/>
    <mergeCell ref="I12:J12"/>
    <mergeCell ref="K12:L12"/>
    <mergeCell ref="M14:N14"/>
    <mergeCell ref="O14:P14"/>
    <mergeCell ref="Q14:R14"/>
    <mergeCell ref="S14:T14"/>
    <mergeCell ref="U14:V14"/>
    <mergeCell ref="M12:N12"/>
    <mergeCell ref="O12:P12"/>
    <mergeCell ref="Q12:R12"/>
    <mergeCell ref="U13:V13"/>
    <mergeCell ref="S12:T12"/>
    <mergeCell ref="U12:V12"/>
    <mergeCell ref="G13:H13"/>
    <mergeCell ref="I13:J13"/>
    <mergeCell ref="S15:T15"/>
    <mergeCell ref="U15:V15"/>
    <mergeCell ref="A16:A17"/>
    <mergeCell ref="G16:H16"/>
    <mergeCell ref="I16:J16"/>
    <mergeCell ref="K16:L16"/>
    <mergeCell ref="M16:N16"/>
    <mergeCell ref="A14:A15"/>
    <mergeCell ref="B14:B17"/>
    <mergeCell ref="O16:P16"/>
    <mergeCell ref="Q16:R16"/>
    <mergeCell ref="S16:T16"/>
    <mergeCell ref="U16:V16"/>
    <mergeCell ref="G17:H17"/>
    <mergeCell ref="I17:J17"/>
    <mergeCell ref="K17:L17"/>
    <mergeCell ref="M17:N17"/>
    <mergeCell ref="O17:P17"/>
    <mergeCell ref="Q17:R17"/>
    <mergeCell ref="S17:T17"/>
    <mergeCell ref="U17:V17"/>
    <mergeCell ref="G15:H15"/>
    <mergeCell ref="I15:J15"/>
    <mergeCell ref="K15:L15"/>
    <mergeCell ref="A18:A19"/>
    <mergeCell ref="B18:B21"/>
    <mergeCell ref="G18:H18"/>
    <mergeCell ref="I18:J18"/>
    <mergeCell ref="K18:L18"/>
    <mergeCell ref="M18:N18"/>
    <mergeCell ref="O18:P18"/>
    <mergeCell ref="Q18:R18"/>
    <mergeCell ref="S18:T18"/>
    <mergeCell ref="A20:A21"/>
    <mergeCell ref="G20:H20"/>
    <mergeCell ref="I20:J20"/>
    <mergeCell ref="K20:L20"/>
    <mergeCell ref="M20:N20"/>
    <mergeCell ref="O20:P20"/>
    <mergeCell ref="Q20:R20"/>
    <mergeCell ref="S20:T20"/>
    <mergeCell ref="U18:V18"/>
    <mergeCell ref="G19:H19"/>
    <mergeCell ref="I19:J19"/>
    <mergeCell ref="K19:L19"/>
    <mergeCell ref="M19:N19"/>
    <mergeCell ref="O19:P19"/>
    <mergeCell ref="Q19:R19"/>
    <mergeCell ref="S19:T19"/>
    <mergeCell ref="U19:V19"/>
    <mergeCell ref="U20:V20"/>
    <mergeCell ref="G21:H21"/>
    <mergeCell ref="I21:J21"/>
    <mergeCell ref="K21:L21"/>
    <mergeCell ref="M21:N21"/>
    <mergeCell ref="O21:P21"/>
    <mergeCell ref="Q21:R21"/>
    <mergeCell ref="S21:T21"/>
    <mergeCell ref="U21:V21"/>
    <mergeCell ref="A22:A23"/>
    <mergeCell ref="B22:B25"/>
    <mergeCell ref="G22:H22"/>
    <mergeCell ref="I22:J22"/>
    <mergeCell ref="K22:L22"/>
    <mergeCell ref="M22:N22"/>
    <mergeCell ref="O22:P22"/>
    <mergeCell ref="Q22:R22"/>
    <mergeCell ref="S22:T22"/>
    <mergeCell ref="G25:H25"/>
    <mergeCell ref="I25:J25"/>
    <mergeCell ref="K25:L25"/>
    <mergeCell ref="M25:N25"/>
    <mergeCell ref="O25:P25"/>
    <mergeCell ref="Q25:R25"/>
    <mergeCell ref="S25:T25"/>
    <mergeCell ref="S23:T23"/>
    <mergeCell ref="U22:V22"/>
    <mergeCell ref="G23:H23"/>
    <mergeCell ref="I23:J23"/>
    <mergeCell ref="K23:L23"/>
    <mergeCell ref="M23:N23"/>
    <mergeCell ref="O23:P23"/>
    <mergeCell ref="Q23:R23"/>
    <mergeCell ref="O24:P24"/>
    <mergeCell ref="Q24:R24"/>
    <mergeCell ref="S24:T24"/>
    <mergeCell ref="U24:V24"/>
    <mergeCell ref="G24:H24"/>
    <mergeCell ref="I24:J24"/>
    <mergeCell ref="K24:L24"/>
    <mergeCell ref="M24:N24"/>
    <mergeCell ref="U23:V23"/>
    <mergeCell ref="U25:V25"/>
    <mergeCell ref="A26:A27"/>
    <mergeCell ref="B26:B29"/>
    <mergeCell ref="G26:H26"/>
    <mergeCell ref="I26:J26"/>
    <mergeCell ref="K26:L26"/>
    <mergeCell ref="M26:N26"/>
    <mergeCell ref="A24:A25"/>
    <mergeCell ref="O26:P26"/>
    <mergeCell ref="Q26:R26"/>
    <mergeCell ref="S26:T26"/>
    <mergeCell ref="U26:V26"/>
    <mergeCell ref="G27:H27"/>
    <mergeCell ref="I27:J27"/>
    <mergeCell ref="K27:L27"/>
    <mergeCell ref="M27:N27"/>
    <mergeCell ref="O27:P27"/>
    <mergeCell ref="Q27:R27"/>
    <mergeCell ref="S27:T27"/>
    <mergeCell ref="U27:V27"/>
    <mergeCell ref="A28:A29"/>
    <mergeCell ref="G28:H28"/>
    <mergeCell ref="I28:J28"/>
    <mergeCell ref="K28:L28"/>
    <mergeCell ref="M28:N28"/>
    <mergeCell ref="O28:P28"/>
    <mergeCell ref="Q28:R28"/>
    <mergeCell ref="S28:T28"/>
    <mergeCell ref="U28:V28"/>
    <mergeCell ref="G29:H29"/>
    <mergeCell ref="I29:J29"/>
    <mergeCell ref="K29:L29"/>
    <mergeCell ref="M29:N29"/>
    <mergeCell ref="O29:P29"/>
    <mergeCell ref="Q29:R29"/>
    <mergeCell ref="S29:T29"/>
    <mergeCell ref="U29:V29"/>
    <mergeCell ref="A30:A31"/>
    <mergeCell ref="B30:B33"/>
    <mergeCell ref="G30:H30"/>
    <mergeCell ref="I30:J30"/>
    <mergeCell ref="K30:L30"/>
    <mergeCell ref="M30:N30"/>
    <mergeCell ref="O30:P30"/>
    <mergeCell ref="Q30:R30"/>
    <mergeCell ref="S30:T30"/>
    <mergeCell ref="A32:A33"/>
    <mergeCell ref="G32:H32"/>
    <mergeCell ref="I32:J32"/>
    <mergeCell ref="K32:L32"/>
    <mergeCell ref="M32:N32"/>
    <mergeCell ref="O32:P32"/>
    <mergeCell ref="Q32:R32"/>
    <mergeCell ref="S32:T32"/>
    <mergeCell ref="U30:V30"/>
    <mergeCell ref="G31:H31"/>
    <mergeCell ref="I31:J31"/>
    <mergeCell ref="K31:L31"/>
    <mergeCell ref="M31:N31"/>
    <mergeCell ref="O31:P31"/>
    <mergeCell ref="Q31:R31"/>
    <mergeCell ref="S31:T31"/>
    <mergeCell ref="U31:V31"/>
    <mergeCell ref="U32:V32"/>
    <mergeCell ref="G33:H33"/>
    <mergeCell ref="I33:J33"/>
    <mergeCell ref="K33:L33"/>
    <mergeCell ref="M33:N33"/>
    <mergeCell ref="O33:P33"/>
    <mergeCell ref="Q33:R33"/>
    <mergeCell ref="S33:T33"/>
    <mergeCell ref="U33:V33"/>
    <mergeCell ref="A34:A35"/>
    <mergeCell ref="B34:B37"/>
    <mergeCell ref="G34:H34"/>
    <mergeCell ref="I34:J34"/>
    <mergeCell ref="K34:L34"/>
    <mergeCell ref="M34:N34"/>
    <mergeCell ref="O34:P34"/>
    <mergeCell ref="Q34:R34"/>
    <mergeCell ref="S34:T34"/>
    <mergeCell ref="A36:A37"/>
    <mergeCell ref="G36:H36"/>
    <mergeCell ref="I36:J36"/>
    <mergeCell ref="K36:L36"/>
    <mergeCell ref="M36:N36"/>
    <mergeCell ref="O36:P36"/>
    <mergeCell ref="Q36:R36"/>
    <mergeCell ref="S36:T36"/>
    <mergeCell ref="U34:V34"/>
    <mergeCell ref="G35:H35"/>
    <mergeCell ref="I35:J35"/>
    <mergeCell ref="K35:L35"/>
    <mergeCell ref="M35:N35"/>
    <mergeCell ref="O35:P35"/>
    <mergeCell ref="Q35:R35"/>
    <mergeCell ref="S35:T35"/>
    <mergeCell ref="U35:V35"/>
    <mergeCell ref="U36:V36"/>
    <mergeCell ref="G37:H37"/>
    <mergeCell ref="I37:J37"/>
    <mergeCell ref="K37:L37"/>
    <mergeCell ref="M37:N37"/>
    <mergeCell ref="O37:P37"/>
    <mergeCell ref="Q37:R37"/>
    <mergeCell ref="S37:T37"/>
    <mergeCell ref="U37:V37"/>
    <mergeCell ref="A38:A39"/>
    <mergeCell ref="B38:B41"/>
    <mergeCell ref="Q41:R41"/>
    <mergeCell ref="S41:T41"/>
    <mergeCell ref="M38:N38"/>
    <mergeCell ref="O38:P38"/>
    <mergeCell ref="Q38:R38"/>
    <mergeCell ref="S38:T38"/>
    <mergeCell ref="U38:V38"/>
    <mergeCell ref="G39:H39"/>
    <mergeCell ref="I39:J39"/>
    <mergeCell ref="K39:L39"/>
    <mergeCell ref="M39:N39"/>
    <mergeCell ref="G38:H38"/>
    <mergeCell ref="I38:J38"/>
    <mergeCell ref="K38:L38"/>
    <mergeCell ref="O39:P39"/>
    <mergeCell ref="Q39:R39"/>
    <mergeCell ref="S39:T39"/>
    <mergeCell ref="U39:V39"/>
    <mergeCell ref="U41:V41"/>
    <mergeCell ref="O40:P40"/>
    <mergeCell ref="Q40:R40"/>
    <mergeCell ref="S40:T40"/>
    <mergeCell ref="U40:V40"/>
    <mergeCell ref="G41:H41"/>
    <mergeCell ref="I41:J41"/>
    <mergeCell ref="K41:L41"/>
    <mergeCell ref="M41:N41"/>
    <mergeCell ref="O41:P41"/>
    <mergeCell ref="A40:A41"/>
    <mergeCell ref="G40:H40"/>
    <mergeCell ref="I40:J40"/>
    <mergeCell ref="K40:L40"/>
    <mergeCell ref="M40:N40"/>
    <mergeCell ref="W41:X41"/>
    <mergeCell ref="G44:AJ44"/>
    <mergeCell ref="G45:H45"/>
    <mergeCell ref="I45:J45"/>
    <mergeCell ref="K45:L45"/>
    <mergeCell ref="M45:N45"/>
    <mergeCell ref="G49:H49"/>
    <mergeCell ref="I49:J49"/>
    <mergeCell ref="K49:L49"/>
    <mergeCell ref="M49:N49"/>
    <mergeCell ref="O49:P49"/>
    <mergeCell ref="Q49:R49"/>
    <mergeCell ref="S49:T49"/>
    <mergeCell ref="U49:V49"/>
    <mergeCell ref="W49:X49"/>
    <mergeCell ref="S50:T50"/>
    <mergeCell ref="U50:V50"/>
    <mergeCell ref="W50:X50"/>
    <mergeCell ref="G51:H51"/>
    <mergeCell ref="I51:J51"/>
    <mergeCell ref="K51:L51"/>
    <mergeCell ref="M51:N51"/>
    <mergeCell ref="O51:P51"/>
    <mergeCell ref="G50:H50"/>
    <mergeCell ref="I50:J50"/>
    <mergeCell ref="K50:L50"/>
    <mergeCell ref="M50:N50"/>
    <mergeCell ref="Q51:R51"/>
    <mergeCell ref="S51:T51"/>
    <mergeCell ref="U51:V51"/>
    <mergeCell ref="W51:X51"/>
    <mergeCell ref="A52:A53"/>
    <mergeCell ref="G52:H52"/>
    <mergeCell ref="I52:J52"/>
    <mergeCell ref="K52:L52"/>
    <mergeCell ref="M52:N52"/>
    <mergeCell ref="O52:P52"/>
    <mergeCell ref="A50:A51"/>
    <mergeCell ref="B50:B53"/>
    <mergeCell ref="Q52:R52"/>
    <mergeCell ref="O50:P50"/>
    <mergeCell ref="Q50:R50"/>
    <mergeCell ref="S52:T52"/>
    <mergeCell ref="U52:V52"/>
    <mergeCell ref="W52:X52"/>
    <mergeCell ref="G53:H53"/>
    <mergeCell ref="I53:J53"/>
    <mergeCell ref="K53:L53"/>
    <mergeCell ref="M53:N53"/>
    <mergeCell ref="O53:P53"/>
    <mergeCell ref="Q53:R53"/>
    <mergeCell ref="S53:T53"/>
    <mergeCell ref="U53:V53"/>
    <mergeCell ref="W53:X53"/>
    <mergeCell ref="A54:A55"/>
    <mergeCell ref="B54:B57"/>
    <mergeCell ref="G54:H54"/>
    <mergeCell ref="I54:J54"/>
    <mergeCell ref="K54:L54"/>
    <mergeCell ref="M54:N54"/>
    <mergeCell ref="O54:P54"/>
    <mergeCell ref="Q54:R54"/>
    <mergeCell ref="S54:T54"/>
    <mergeCell ref="A56:A57"/>
    <mergeCell ref="G56:H56"/>
    <mergeCell ref="I56:J56"/>
    <mergeCell ref="K56:L56"/>
    <mergeCell ref="M56:N56"/>
    <mergeCell ref="O56:P56"/>
    <mergeCell ref="Q56:R56"/>
    <mergeCell ref="S56:T56"/>
    <mergeCell ref="U54:V54"/>
    <mergeCell ref="W54:X54"/>
    <mergeCell ref="G55:H55"/>
    <mergeCell ref="I55:J55"/>
    <mergeCell ref="K55:L55"/>
    <mergeCell ref="M55:N55"/>
    <mergeCell ref="O55:P55"/>
    <mergeCell ref="Q55:R55"/>
    <mergeCell ref="S55:T55"/>
    <mergeCell ref="U55:V55"/>
    <mergeCell ref="W55:X55"/>
    <mergeCell ref="U56:V56"/>
    <mergeCell ref="W56:X56"/>
    <mergeCell ref="G57:H57"/>
    <mergeCell ref="I57:J57"/>
    <mergeCell ref="K57:L57"/>
    <mergeCell ref="M57:N57"/>
    <mergeCell ref="O57:P57"/>
    <mergeCell ref="Q57:R57"/>
    <mergeCell ref="S57:T57"/>
    <mergeCell ref="U57:V57"/>
    <mergeCell ref="W57:X57"/>
    <mergeCell ref="A58:A59"/>
    <mergeCell ref="B58:B61"/>
    <mergeCell ref="G58:H58"/>
    <mergeCell ref="I58:J58"/>
    <mergeCell ref="K58:L58"/>
    <mergeCell ref="M58:N58"/>
    <mergeCell ref="O58:P58"/>
    <mergeCell ref="Q58:R58"/>
    <mergeCell ref="A60:A61"/>
    <mergeCell ref="G60:H60"/>
    <mergeCell ref="S58:T58"/>
    <mergeCell ref="U58:V58"/>
    <mergeCell ref="W58:X58"/>
    <mergeCell ref="G59:H59"/>
    <mergeCell ref="I59:J59"/>
    <mergeCell ref="K59:L59"/>
    <mergeCell ref="M59:N59"/>
    <mergeCell ref="O59:P59"/>
    <mergeCell ref="Q59:R59"/>
    <mergeCell ref="S59:T59"/>
    <mergeCell ref="U59:V59"/>
    <mergeCell ref="W59:X59"/>
    <mergeCell ref="U60:V60"/>
    <mergeCell ref="W60:X60"/>
    <mergeCell ref="G61:H61"/>
    <mergeCell ref="I61:J61"/>
    <mergeCell ref="K61:L61"/>
    <mergeCell ref="M61:N61"/>
    <mergeCell ref="O61:P61"/>
    <mergeCell ref="Q61:R61"/>
    <mergeCell ref="S61:T61"/>
    <mergeCell ref="U61:V61"/>
    <mergeCell ref="A62:A63"/>
    <mergeCell ref="B62:B65"/>
    <mergeCell ref="G62:H62"/>
    <mergeCell ref="I62:J62"/>
    <mergeCell ref="K62:L62"/>
    <mergeCell ref="M62:N62"/>
    <mergeCell ref="O62:P62"/>
    <mergeCell ref="Q62:R62"/>
    <mergeCell ref="S62:T62"/>
    <mergeCell ref="A64:A65"/>
    <mergeCell ref="G64:H64"/>
    <mergeCell ref="I64:J64"/>
    <mergeCell ref="K64:L64"/>
    <mergeCell ref="M64:N64"/>
    <mergeCell ref="O64:P64"/>
    <mergeCell ref="Q64:R64"/>
    <mergeCell ref="S64:T64"/>
    <mergeCell ref="G63:H63"/>
    <mergeCell ref="I63:J63"/>
    <mergeCell ref="K63:L63"/>
    <mergeCell ref="M63:N63"/>
    <mergeCell ref="O63:P63"/>
    <mergeCell ref="Q63:R63"/>
    <mergeCell ref="U64:V64"/>
    <mergeCell ref="W64:X64"/>
    <mergeCell ref="G65:H65"/>
    <mergeCell ref="I65:J65"/>
    <mergeCell ref="K65:L65"/>
    <mergeCell ref="M65:N65"/>
    <mergeCell ref="O65:P65"/>
    <mergeCell ref="Q65:R65"/>
    <mergeCell ref="S65:T65"/>
    <mergeCell ref="U65:V65"/>
    <mergeCell ref="W65:X65"/>
    <mergeCell ref="S66:T66"/>
    <mergeCell ref="U66:V66"/>
    <mergeCell ref="W66:X66"/>
    <mergeCell ref="I60:J60"/>
    <mergeCell ref="K60:L60"/>
    <mergeCell ref="M60:N60"/>
    <mergeCell ref="O60:P60"/>
    <mergeCell ref="Q60:R60"/>
    <mergeCell ref="S60:T60"/>
    <mergeCell ref="W61:X61"/>
    <mergeCell ref="U62:V62"/>
    <mergeCell ref="W62:X62"/>
    <mergeCell ref="A68:A69"/>
    <mergeCell ref="G68:H68"/>
    <mergeCell ref="I68:J68"/>
    <mergeCell ref="K68:L68"/>
    <mergeCell ref="M68:N68"/>
    <mergeCell ref="O68:P68"/>
    <mergeCell ref="A66:A67"/>
    <mergeCell ref="B66:B69"/>
    <mergeCell ref="Q68:R68"/>
    <mergeCell ref="O66:P66"/>
    <mergeCell ref="Q66:R66"/>
    <mergeCell ref="S68:T68"/>
    <mergeCell ref="U68:V68"/>
    <mergeCell ref="W68:X68"/>
    <mergeCell ref="G69:H69"/>
    <mergeCell ref="I69:J69"/>
    <mergeCell ref="K69:L69"/>
    <mergeCell ref="M69:N69"/>
    <mergeCell ref="O69:P69"/>
    <mergeCell ref="A70:A71"/>
    <mergeCell ref="B70:B73"/>
    <mergeCell ref="G70:H70"/>
    <mergeCell ref="I70:J70"/>
    <mergeCell ref="K70:L70"/>
    <mergeCell ref="M70:N70"/>
    <mergeCell ref="O70:P70"/>
    <mergeCell ref="Q70:R70"/>
    <mergeCell ref="S70:T70"/>
    <mergeCell ref="A72:A73"/>
    <mergeCell ref="G72:H72"/>
    <mergeCell ref="I72:J72"/>
    <mergeCell ref="K72:L72"/>
    <mergeCell ref="M72:N72"/>
    <mergeCell ref="O72:P72"/>
    <mergeCell ref="Q72:R72"/>
    <mergeCell ref="S72:T72"/>
    <mergeCell ref="G71:H71"/>
    <mergeCell ref="I71:J71"/>
    <mergeCell ref="K71:L71"/>
    <mergeCell ref="M71:N71"/>
    <mergeCell ref="O71:P71"/>
    <mergeCell ref="Q71:R71"/>
    <mergeCell ref="S71:T71"/>
    <mergeCell ref="A74:A75"/>
    <mergeCell ref="B74:B77"/>
    <mergeCell ref="G74:H74"/>
    <mergeCell ref="I74:J74"/>
    <mergeCell ref="K74:L74"/>
    <mergeCell ref="M74:N74"/>
    <mergeCell ref="O74:P74"/>
    <mergeCell ref="Q74:R74"/>
    <mergeCell ref="S74:T74"/>
    <mergeCell ref="A76:A77"/>
    <mergeCell ref="G76:H76"/>
    <mergeCell ref="I76:J76"/>
    <mergeCell ref="K76:L76"/>
    <mergeCell ref="M76:N76"/>
    <mergeCell ref="O76:P76"/>
    <mergeCell ref="Q76:R76"/>
    <mergeCell ref="S76:T76"/>
    <mergeCell ref="G75:H75"/>
    <mergeCell ref="I75:J75"/>
    <mergeCell ref="G77:H77"/>
    <mergeCell ref="I77:J77"/>
    <mergeCell ref="K77:L77"/>
    <mergeCell ref="M77:N77"/>
    <mergeCell ref="O77:P77"/>
    <mergeCell ref="Q77:R77"/>
    <mergeCell ref="S77:T77"/>
    <mergeCell ref="U72:V72"/>
    <mergeCell ref="W72:X72"/>
    <mergeCell ref="G73:H73"/>
    <mergeCell ref="I73:J73"/>
    <mergeCell ref="K73:L73"/>
    <mergeCell ref="M73:N73"/>
    <mergeCell ref="O73:P73"/>
    <mergeCell ref="Q73:R73"/>
    <mergeCell ref="S73:T73"/>
    <mergeCell ref="U73:V73"/>
    <mergeCell ref="W73:X73"/>
    <mergeCell ref="U74:V74"/>
    <mergeCell ref="W74:X74"/>
    <mergeCell ref="CF43:CG43"/>
    <mergeCell ref="CH43:CI43"/>
    <mergeCell ref="CJ43:CK43"/>
    <mergeCell ref="CL43:CM43"/>
    <mergeCell ref="G67:H67"/>
    <mergeCell ref="I67:J67"/>
    <mergeCell ref="K67:L67"/>
    <mergeCell ref="M67:N67"/>
    <mergeCell ref="O67:P67"/>
    <mergeCell ref="G66:H66"/>
    <mergeCell ref="I66:J66"/>
    <mergeCell ref="K66:L66"/>
    <mergeCell ref="M66:N66"/>
    <mergeCell ref="Q67:R67"/>
    <mergeCell ref="S67:T67"/>
    <mergeCell ref="U67:V67"/>
    <mergeCell ref="W67:X67"/>
    <mergeCell ref="U63:V63"/>
    <mergeCell ref="W63:X63"/>
    <mergeCell ref="CN43:CO43"/>
    <mergeCell ref="CP43:CQ43"/>
    <mergeCell ref="CR43:CS43"/>
    <mergeCell ref="CT43:CU43"/>
    <mergeCell ref="CV43:CW43"/>
    <mergeCell ref="CX43:CY43"/>
    <mergeCell ref="CZ43:DA43"/>
    <mergeCell ref="DB43:DC43"/>
    <mergeCell ref="DD43:DE43"/>
    <mergeCell ref="DF43:DG43"/>
    <mergeCell ref="DH43:DI43"/>
    <mergeCell ref="CF44:DI44"/>
    <mergeCell ref="K75:L75"/>
    <mergeCell ref="M75:N75"/>
    <mergeCell ref="O75:P75"/>
    <mergeCell ref="Q75:R75"/>
    <mergeCell ref="S75:T75"/>
    <mergeCell ref="U75:V75"/>
    <mergeCell ref="W75:X75"/>
    <mergeCell ref="Q69:R69"/>
    <mergeCell ref="S69:T69"/>
    <mergeCell ref="U69:V69"/>
    <mergeCell ref="W69:X69"/>
    <mergeCell ref="U70:V70"/>
    <mergeCell ref="W70:X70"/>
    <mergeCell ref="U71:V71"/>
    <mergeCell ref="W71:X71"/>
    <mergeCell ref="S63:T63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DF45:DG45"/>
    <mergeCell ref="DH45:DI45"/>
    <mergeCell ref="BZ46:BZ47"/>
    <mergeCell ref="CA46:CA49"/>
    <mergeCell ref="CF46:CG46"/>
    <mergeCell ref="CH46:CI46"/>
    <mergeCell ref="CJ46:CK46"/>
    <mergeCell ref="CL46:CM46"/>
    <mergeCell ref="CN46:CO46"/>
    <mergeCell ref="CP46:CQ46"/>
    <mergeCell ref="CR46:CS46"/>
    <mergeCell ref="CT46:CU46"/>
    <mergeCell ref="CV46:CW46"/>
    <mergeCell ref="CX46:CY46"/>
    <mergeCell ref="CZ46:DA46"/>
    <mergeCell ref="DB46:DC46"/>
    <mergeCell ref="DD46:DE46"/>
    <mergeCell ref="DF46:DG46"/>
    <mergeCell ref="DH46:DI46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DH47:DI47"/>
    <mergeCell ref="BZ48:BZ49"/>
    <mergeCell ref="CF48:CG48"/>
    <mergeCell ref="CH48:CI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DD48:DE48"/>
    <mergeCell ref="DF48:DG48"/>
    <mergeCell ref="DH48:DI48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CX49:CY49"/>
    <mergeCell ref="CZ49:DA49"/>
    <mergeCell ref="DB49:DC49"/>
    <mergeCell ref="DD49:DE49"/>
    <mergeCell ref="DF49:DG49"/>
    <mergeCell ref="DH49:DI49"/>
    <mergeCell ref="BZ50:BZ51"/>
    <mergeCell ref="CA50:CA53"/>
    <mergeCell ref="CF50:CG50"/>
    <mergeCell ref="CH50:CI50"/>
    <mergeCell ref="CJ50:CK50"/>
    <mergeCell ref="CL50:CM50"/>
    <mergeCell ref="CN50:CO50"/>
    <mergeCell ref="CP50:CQ50"/>
    <mergeCell ref="CR50:CS50"/>
    <mergeCell ref="CT50:CU50"/>
    <mergeCell ref="CV50:CW50"/>
    <mergeCell ref="CX50:CY50"/>
    <mergeCell ref="CZ50:DA50"/>
    <mergeCell ref="DB50:DC50"/>
    <mergeCell ref="DD50:DE50"/>
    <mergeCell ref="DF50:DG50"/>
    <mergeCell ref="DH50:DI50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CX51:CY51"/>
    <mergeCell ref="CZ51:DA51"/>
    <mergeCell ref="DB51:DC51"/>
    <mergeCell ref="DD51:DE51"/>
    <mergeCell ref="DF51:DG51"/>
    <mergeCell ref="DH51:DI51"/>
    <mergeCell ref="BZ52:BZ53"/>
    <mergeCell ref="CF52:CG52"/>
    <mergeCell ref="CH52:CI52"/>
    <mergeCell ref="CJ52:CK52"/>
    <mergeCell ref="CL52:CM52"/>
    <mergeCell ref="CN52:CO52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DF52:DG52"/>
    <mergeCell ref="DH52:DI52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DH53:DI53"/>
    <mergeCell ref="BZ54:BZ55"/>
    <mergeCell ref="CA54:CA57"/>
    <mergeCell ref="CF54:CG54"/>
    <mergeCell ref="CH54:CI54"/>
    <mergeCell ref="CJ54:CK54"/>
    <mergeCell ref="CL54:CM54"/>
    <mergeCell ref="CN54:CO54"/>
    <mergeCell ref="CP54:CQ54"/>
    <mergeCell ref="CR54:CS54"/>
    <mergeCell ref="CT54:CU54"/>
    <mergeCell ref="CV54:CW54"/>
    <mergeCell ref="CX54:CY54"/>
    <mergeCell ref="CZ54:DA54"/>
    <mergeCell ref="DB54:DC54"/>
    <mergeCell ref="DD54:DE54"/>
    <mergeCell ref="DF54:DG54"/>
    <mergeCell ref="DH54:DI54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CX55:CY55"/>
    <mergeCell ref="CZ55:DA55"/>
    <mergeCell ref="DB55:DC55"/>
    <mergeCell ref="DD55:DE55"/>
    <mergeCell ref="DF55:DG55"/>
    <mergeCell ref="DH55:DI55"/>
    <mergeCell ref="BZ56:BZ57"/>
    <mergeCell ref="CF56:CG56"/>
    <mergeCell ref="CH56:CI56"/>
    <mergeCell ref="CJ56:CK56"/>
    <mergeCell ref="CL56:CM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CX57:CY57"/>
    <mergeCell ref="CZ57:DA57"/>
    <mergeCell ref="DB57:DC57"/>
    <mergeCell ref="DD57:DE57"/>
    <mergeCell ref="DF57:DG57"/>
    <mergeCell ref="DH57:DI57"/>
    <mergeCell ref="BZ58:BZ59"/>
    <mergeCell ref="CA58:CA61"/>
    <mergeCell ref="CF58:CG58"/>
    <mergeCell ref="CH58:CI58"/>
    <mergeCell ref="CJ58:CK58"/>
    <mergeCell ref="CL58:CM58"/>
    <mergeCell ref="CN58:CO58"/>
    <mergeCell ref="CP58:CQ58"/>
    <mergeCell ref="CR58:CS58"/>
    <mergeCell ref="CT58:CU58"/>
    <mergeCell ref="CV58:CW58"/>
    <mergeCell ref="CX58:CY58"/>
    <mergeCell ref="CZ58:DA58"/>
    <mergeCell ref="DB58:DC58"/>
    <mergeCell ref="DD58:DE58"/>
    <mergeCell ref="DF58:DG58"/>
    <mergeCell ref="DH58:DI58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CX59:CY59"/>
    <mergeCell ref="CZ59:DA59"/>
    <mergeCell ref="DB59:DC59"/>
    <mergeCell ref="DD59:DE59"/>
    <mergeCell ref="DF59:DG59"/>
    <mergeCell ref="DH59:DI59"/>
    <mergeCell ref="BZ60:BZ61"/>
    <mergeCell ref="CF60:CG60"/>
    <mergeCell ref="CH60:CI60"/>
    <mergeCell ref="CJ60:CK60"/>
    <mergeCell ref="CL60:CM60"/>
    <mergeCell ref="CN60:CO60"/>
    <mergeCell ref="CP60:CQ60"/>
    <mergeCell ref="CR60:CS60"/>
    <mergeCell ref="CT60:CU60"/>
    <mergeCell ref="CV60:CW60"/>
    <mergeCell ref="CX60:CY60"/>
    <mergeCell ref="CZ60:DA60"/>
    <mergeCell ref="DB60:DC60"/>
    <mergeCell ref="DD60:DE60"/>
    <mergeCell ref="DF60:DG60"/>
    <mergeCell ref="DH60:DI60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CX61:CY61"/>
    <mergeCell ref="CZ61:DA61"/>
    <mergeCell ref="DB61:DC61"/>
    <mergeCell ref="DD61:DE61"/>
    <mergeCell ref="DF61:DG61"/>
    <mergeCell ref="DH61:DI61"/>
    <mergeCell ref="BZ62:BZ63"/>
    <mergeCell ref="CA62:CA65"/>
    <mergeCell ref="CF62:CG62"/>
    <mergeCell ref="CH62:CI62"/>
    <mergeCell ref="CJ62:CK62"/>
    <mergeCell ref="CL62:CM62"/>
    <mergeCell ref="CN62:CO62"/>
    <mergeCell ref="CP62:CQ62"/>
    <mergeCell ref="CR62:CS62"/>
    <mergeCell ref="CT62:CU62"/>
    <mergeCell ref="CV62:CW62"/>
    <mergeCell ref="CX62:CY62"/>
    <mergeCell ref="CZ62:DA62"/>
    <mergeCell ref="DB62:DC62"/>
    <mergeCell ref="DD62:DE62"/>
    <mergeCell ref="DF62:DG62"/>
    <mergeCell ref="DH62:DI62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DB63:DC63"/>
    <mergeCell ref="DD63:DE63"/>
    <mergeCell ref="DF63:DG63"/>
    <mergeCell ref="DH63:DI63"/>
    <mergeCell ref="BZ64:BZ65"/>
    <mergeCell ref="CF64:CG64"/>
    <mergeCell ref="CH64:CI64"/>
    <mergeCell ref="CJ64:CK64"/>
    <mergeCell ref="CL64:CM64"/>
    <mergeCell ref="CN64:CO64"/>
    <mergeCell ref="CP64:CQ64"/>
    <mergeCell ref="CR64:CS64"/>
    <mergeCell ref="CT64:CU64"/>
    <mergeCell ref="CV64:CW64"/>
    <mergeCell ref="CX64:CY64"/>
    <mergeCell ref="CZ64:DA64"/>
    <mergeCell ref="DB64:DC64"/>
    <mergeCell ref="DD64:DE64"/>
    <mergeCell ref="DF64:DG64"/>
    <mergeCell ref="DH64:DI64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DD65:DE65"/>
    <mergeCell ref="DF65:DG65"/>
    <mergeCell ref="DH65:DI65"/>
    <mergeCell ref="BZ66:BZ67"/>
    <mergeCell ref="CA66:CA69"/>
    <mergeCell ref="CF66:CG66"/>
    <mergeCell ref="CH66:CI66"/>
    <mergeCell ref="CJ66:CK66"/>
    <mergeCell ref="CL66:CM66"/>
    <mergeCell ref="CN66:CO66"/>
    <mergeCell ref="CP66:CQ66"/>
    <mergeCell ref="CR66:CS66"/>
    <mergeCell ref="CT66:CU66"/>
    <mergeCell ref="CV66:CW66"/>
    <mergeCell ref="CX66:CY66"/>
    <mergeCell ref="CZ66:DA66"/>
    <mergeCell ref="DB66:DC66"/>
    <mergeCell ref="DD66:DE66"/>
    <mergeCell ref="DF66:DG66"/>
    <mergeCell ref="DH66:DI66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DH67:DI67"/>
    <mergeCell ref="BZ68:BZ69"/>
    <mergeCell ref="CF68:CG68"/>
    <mergeCell ref="CH68:CI68"/>
    <mergeCell ref="CJ68:CK68"/>
    <mergeCell ref="CL68:CM68"/>
    <mergeCell ref="CN68:CO68"/>
    <mergeCell ref="CP68:CQ68"/>
    <mergeCell ref="CR68:CS68"/>
    <mergeCell ref="CT68:CU68"/>
    <mergeCell ref="CV68:CW68"/>
    <mergeCell ref="CX68:CY68"/>
    <mergeCell ref="CZ68:DA68"/>
    <mergeCell ref="DB68:DC68"/>
    <mergeCell ref="DD68:DE68"/>
    <mergeCell ref="DF68:DG68"/>
    <mergeCell ref="DH68:DI68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CX69:CY69"/>
    <mergeCell ref="BZ70:BZ71"/>
    <mergeCell ref="CA70:CA73"/>
    <mergeCell ref="CF70:CG70"/>
    <mergeCell ref="CH70:CI70"/>
    <mergeCell ref="CJ70:CK70"/>
    <mergeCell ref="CL70:CM70"/>
    <mergeCell ref="CN70:CO70"/>
    <mergeCell ref="CP70:CQ70"/>
    <mergeCell ref="CR70:CS70"/>
    <mergeCell ref="CT70:CU70"/>
    <mergeCell ref="CV70:CW70"/>
    <mergeCell ref="CX70:CY70"/>
    <mergeCell ref="CZ70:DA70"/>
    <mergeCell ref="DB70:DC70"/>
    <mergeCell ref="DD70:DE70"/>
    <mergeCell ref="DF70:DG70"/>
    <mergeCell ref="DH70:DI70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CX71:CY71"/>
    <mergeCell ref="BZ72:BZ73"/>
    <mergeCell ref="CF72:CG72"/>
    <mergeCell ref="CH72:CI72"/>
    <mergeCell ref="CJ72:CK72"/>
    <mergeCell ref="CL72:CM72"/>
    <mergeCell ref="CN72:CO72"/>
    <mergeCell ref="CP72:CQ72"/>
    <mergeCell ref="CR72:CS72"/>
    <mergeCell ref="CT72:CU72"/>
    <mergeCell ref="CV72:CW72"/>
    <mergeCell ref="CX72:CY72"/>
    <mergeCell ref="CZ72:DA72"/>
    <mergeCell ref="DB72:DC72"/>
    <mergeCell ref="DD72:DE72"/>
    <mergeCell ref="DF72:DG72"/>
    <mergeCell ref="DH72:DI72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CX73:CY73"/>
    <mergeCell ref="CZ73:DA73"/>
    <mergeCell ref="BZ74:BZ75"/>
    <mergeCell ref="CA74:CA77"/>
    <mergeCell ref="CF74:CG74"/>
    <mergeCell ref="CH74:CI74"/>
    <mergeCell ref="CJ74:CK74"/>
    <mergeCell ref="CL74:CM74"/>
    <mergeCell ref="CN74:CO74"/>
    <mergeCell ref="CP74:CQ74"/>
    <mergeCell ref="CR74:CS74"/>
    <mergeCell ref="CT74:CU74"/>
    <mergeCell ref="CV74:CW74"/>
    <mergeCell ref="CX74:CY74"/>
    <mergeCell ref="CZ74:DA74"/>
    <mergeCell ref="DB74:DC74"/>
    <mergeCell ref="DD74:DE74"/>
    <mergeCell ref="DF74:DG74"/>
    <mergeCell ref="DH74:DI74"/>
    <mergeCell ref="CF75:CG75"/>
    <mergeCell ref="CH75:CI75"/>
    <mergeCell ref="CJ75:CK75"/>
    <mergeCell ref="CL75:CM75"/>
    <mergeCell ref="CN75:CO75"/>
    <mergeCell ref="CP75:CQ75"/>
    <mergeCell ref="CR75:CS75"/>
    <mergeCell ref="CX75:CY75"/>
    <mergeCell ref="CZ75:DA75"/>
    <mergeCell ref="DB75:DC75"/>
    <mergeCell ref="DD75:DE75"/>
    <mergeCell ref="BZ76:BZ77"/>
    <mergeCell ref="CF76:CG76"/>
    <mergeCell ref="CH76:CI76"/>
    <mergeCell ref="CJ76:CK76"/>
    <mergeCell ref="CL76:CM76"/>
    <mergeCell ref="CN76:CO76"/>
    <mergeCell ref="CP76:CQ76"/>
    <mergeCell ref="CR76:CS76"/>
    <mergeCell ref="CT76:CU76"/>
    <mergeCell ref="CV76:CW76"/>
    <mergeCell ref="CX76:CY76"/>
    <mergeCell ref="CZ76:DA76"/>
    <mergeCell ref="DB76:DC76"/>
    <mergeCell ref="DD76:DE76"/>
    <mergeCell ref="DF76:DG76"/>
    <mergeCell ref="DH76:DI76"/>
    <mergeCell ref="CF77:CG77"/>
    <mergeCell ref="CH77:CI77"/>
    <mergeCell ref="CJ77:CK77"/>
    <mergeCell ref="CL77:CM77"/>
    <mergeCell ref="CN77:CO77"/>
    <mergeCell ref="CP77:CQ77"/>
    <mergeCell ref="CR77:CS77"/>
    <mergeCell ref="CT77:CU77"/>
    <mergeCell ref="CF124:CG124"/>
    <mergeCell ref="CH124:CI124"/>
    <mergeCell ref="CJ124:CK124"/>
    <mergeCell ref="CL124:CM124"/>
    <mergeCell ref="CN124:CO124"/>
    <mergeCell ref="CP124:CQ124"/>
    <mergeCell ref="CR124:CS124"/>
    <mergeCell ref="CT124:CU124"/>
    <mergeCell ref="CV124:CW124"/>
    <mergeCell ref="CX124:CY124"/>
    <mergeCell ref="CZ124:DA124"/>
    <mergeCell ref="DB124:DC124"/>
    <mergeCell ref="DD124:DE124"/>
    <mergeCell ref="DF124:DG124"/>
    <mergeCell ref="DH124:DI124"/>
    <mergeCell ref="CF78:CG78"/>
    <mergeCell ref="CH78:CI78"/>
    <mergeCell ref="CJ78:CK78"/>
    <mergeCell ref="CL78:CM78"/>
    <mergeCell ref="CN78:CO78"/>
    <mergeCell ref="CP78:CQ78"/>
    <mergeCell ref="CR78:CS78"/>
    <mergeCell ref="CT78:CU78"/>
    <mergeCell ref="CV78:CW78"/>
    <mergeCell ref="CR121:CS121"/>
    <mergeCell ref="CT121:CU121"/>
    <mergeCell ref="CV121:CW121"/>
    <mergeCell ref="CX121:CY121"/>
    <mergeCell ref="CZ121:DA121"/>
    <mergeCell ref="DB121:DC121"/>
    <mergeCell ref="DD121:DE121"/>
    <mergeCell ref="DF121:DG121"/>
    <mergeCell ref="DD126:DE126"/>
    <mergeCell ref="DF126:DG126"/>
    <mergeCell ref="DH126:DI126"/>
    <mergeCell ref="BZ127:BZ128"/>
    <mergeCell ref="CA127:CA130"/>
    <mergeCell ref="CF127:CG127"/>
    <mergeCell ref="CH127:CI127"/>
    <mergeCell ref="CJ127:CK127"/>
    <mergeCell ref="CL127:CM127"/>
    <mergeCell ref="CN127:CO127"/>
    <mergeCell ref="CP127:CQ127"/>
    <mergeCell ref="CR127:CS127"/>
    <mergeCell ref="CT127:CU127"/>
    <mergeCell ref="CV127:CW127"/>
    <mergeCell ref="CX127:CY127"/>
    <mergeCell ref="CZ127:DA127"/>
    <mergeCell ref="DB127:DC127"/>
    <mergeCell ref="DD127:DE127"/>
    <mergeCell ref="DF127:DG127"/>
    <mergeCell ref="CF128:CG128"/>
    <mergeCell ref="CH128:CI128"/>
    <mergeCell ref="CJ128:CK128"/>
    <mergeCell ref="CL128:CM128"/>
    <mergeCell ref="CN128:CO128"/>
    <mergeCell ref="CP128:CQ128"/>
    <mergeCell ref="CR128:CS128"/>
    <mergeCell ref="CT128:CU128"/>
    <mergeCell ref="CV128:CW128"/>
    <mergeCell ref="CX128:CY128"/>
    <mergeCell ref="CZ128:DA128"/>
    <mergeCell ref="DB128:DC128"/>
    <mergeCell ref="DD128:DE128"/>
    <mergeCell ref="DF128:DG128"/>
    <mergeCell ref="DH128:DI128"/>
    <mergeCell ref="BZ129:BZ130"/>
    <mergeCell ref="CF129:CG129"/>
    <mergeCell ref="CH129:CI129"/>
    <mergeCell ref="CJ129:CK129"/>
    <mergeCell ref="CL129:CM129"/>
    <mergeCell ref="CN129:CO129"/>
    <mergeCell ref="CP129:CQ129"/>
    <mergeCell ref="CR129:CS129"/>
    <mergeCell ref="CT129:CU129"/>
    <mergeCell ref="CV129:CW129"/>
    <mergeCell ref="CX129:CY129"/>
    <mergeCell ref="CZ129:DA129"/>
    <mergeCell ref="DB129:DC129"/>
    <mergeCell ref="DD129:DE129"/>
    <mergeCell ref="DF129:DG129"/>
    <mergeCell ref="DH129:DI129"/>
    <mergeCell ref="CF130:CG130"/>
    <mergeCell ref="CH130:CI130"/>
    <mergeCell ref="CJ130:CK130"/>
    <mergeCell ref="CL130:CM130"/>
    <mergeCell ref="CN130:CO130"/>
    <mergeCell ref="CP130:CQ130"/>
    <mergeCell ref="CR130:CS130"/>
    <mergeCell ref="CT130:CU130"/>
    <mergeCell ref="CV130:CW130"/>
    <mergeCell ref="CX130:CY130"/>
    <mergeCell ref="CZ130:DA130"/>
    <mergeCell ref="DB130:DC130"/>
    <mergeCell ref="DD130:DE130"/>
    <mergeCell ref="DF130:DG130"/>
    <mergeCell ref="DH130:DI130"/>
    <mergeCell ref="BZ131:BZ132"/>
    <mergeCell ref="CA131:CA134"/>
    <mergeCell ref="CF131:CG131"/>
    <mergeCell ref="CH131:CI131"/>
    <mergeCell ref="CJ131:CK131"/>
    <mergeCell ref="CL131:CM131"/>
    <mergeCell ref="CN131:CO131"/>
    <mergeCell ref="CP131:CQ131"/>
    <mergeCell ref="CR131:CS131"/>
    <mergeCell ref="CT131:CU131"/>
    <mergeCell ref="CV131:CW131"/>
    <mergeCell ref="CX131:CY131"/>
    <mergeCell ref="CZ131:DA131"/>
    <mergeCell ref="DB131:DC131"/>
    <mergeCell ref="DD131:DE131"/>
    <mergeCell ref="DF131:DG131"/>
    <mergeCell ref="DH131:DI131"/>
    <mergeCell ref="CF132:CG132"/>
    <mergeCell ref="CH132:CI132"/>
    <mergeCell ref="CJ132:CK132"/>
    <mergeCell ref="CL132:CM132"/>
    <mergeCell ref="CN132:CO132"/>
    <mergeCell ref="CP132:CQ132"/>
    <mergeCell ref="CR132:CS132"/>
    <mergeCell ref="CT132:CU132"/>
    <mergeCell ref="CV132:CW132"/>
    <mergeCell ref="CX132:CY132"/>
    <mergeCell ref="CZ132:DA132"/>
    <mergeCell ref="DB132:DC132"/>
    <mergeCell ref="DD132:DE132"/>
    <mergeCell ref="DF132:DG132"/>
    <mergeCell ref="DH132:DI132"/>
    <mergeCell ref="BZ133:BZ134"/>
    <mergeCell ref="CF133:CG133"/>
    <mergeCell ref="CH133:CI133"/>
    <mergeCell ref="CJ133:CK133"/>
    <mergeCell ref="CL133:CM133"/>
    <mergeCell ref="CN133:CO133"/>
    <mergeCell ref="CP133:CQ133"/>
    <mergeCell ref="CR133:CS133"/>
    <mergeCell ref="CT133:CU133"/>
    <mergeCell ref="CV133:CW133"/>
    <mergeCell ref="CX133:CY133"/>
    <mergeCell ref="CZ133:DA133"/>
    <mergeCell ref="DB133:DC133"/>
    <mergeCell ref="DD133:DE133"/>
    <mergeCell ref="DF133:DG133"/>
    <mergeCell ref="DH133:DI133"/>
    <mergeCell ref="CF134:CG134"/>
    <mergeCell ref="CH134:CI134"/>
    <mergeCell ref="CJ134:CK134"/>
    <mergeCell ref="CL134:CM134"/>
    <mergeCell ref="CN134:CO134"/>
    <mergeCell ref="CP134:CQ134"/>
    <mergeCell ref="CR134:CS134"/>
    <mergeCell ref="CT134:CU134"/>
    <mergeCell ref="CV134:CW134"/>
    <mergeCell ref="CX134:CY134"/>
    <mergeCell ref="CZ134:DA134"/>
    <mergeCell ref="DB134:DC134"/>
    <mergeCell ref="DD134:DE134"/>
    <mergeCell ref="DF134:DG134"/>
    <mergeCell ref="DH134:DI134"/>
    <mergeCell ref="BZ135:BZ136"/>
    <mergeCell ref="CA135:CA138"/>
    <mergeCell ref="CF135:CG135"/>
    <mergeCell ref="CH135:CI135"/>
    <mergeCell ref="CJ135:CK135"/>
    <mergeCell ref="CL135:CM135"/>
    <mergeCell ref="CN135:CO135"/>
    <mergeCell ref="CP135:CQ135"/>
    <mergeCell ref="CR135:CS135"/>
    <mergeCell ref="CT135:CU135"/>
    <mergeCell ref="CV135:CW135"/>
    <mergeCell ref="CX135:CY135"/>
    <mergeCell ref="CZ135:DA135"/>
    <mergeCell ref="DB135:DC135"/>
    <mergeCell ref="DD135:DE135"/>
    <mergeCell ref="DF135:DG135"/>
    <mergeCell ref="DH135:DI135"/>
    <mergeCell ref="CF136:CG136"/>
    <mergeCell ref="CH136:CI136"/>
    <mergeCell ref="CJ136:CK136"/>
    <mergeCell ref="CL136:CM136"/>
    <mergeCell ref="CN136:CO136"/>
    <mergeCell ref="CP136:CQ136"/>
    <mergeCell ref="CR136:CS136"/>
    <mergeCell ref="CT136:CU136"/>
    <mergeCell ref="CV136:CW136"/>
    <mergeCell ref="CX136:CY136"/>
    <mergeCell ref="CZ136:DA136"/>
    <mergeCell ref="DB136:DC136"/>
    <mergeCell ref="DD136:DE136"/>
    <mergeCell ref="DF136:DG136"/>
    <mergeCell ref="DH136:DI136"/>
    <mergeCell ref="BZ137:BZ138"/>
    <mergeCell ref="CF137:CG137"/>
    <mergeCell ref="CH137:CI137"/>
    <mergeCell ref="CJ137:CK137"/>
    <mergeCell ref="CL137:CM137"/>
    <mergeCell ref="CN137:CO137"/>
    <mergeCell ref="CP137:CQ137"/>
    <mergeCell ref="CR137:CS137"/>
    <mergeCell ref="CT137:CU137"/>
    <mergeCell ref="CV137:CW137"/>
    <mergeCell ref="CX137:CY137"/>
    <mergeCell ref="CZ137:DA137"/>
    <mergeCell ref="DB137:DC137"/>
    <mergeCell ref="DD137:DE137"/>
    <mergeCell ref="DF137:DG137"/>
    <mergeCell ref="DH137:DI137"/>
    <mergeCell ref="CF138:CG138"/>
    <mergeCell ref="CH138:CI138"/>
    <mergeCell ref="CJ138:CK138"/>
    <mergeCell ref="CL138:CM138"/>
    <mergeCell ref="CN138:CO138"/>
    <mergeCell ref="CP138:CQ138"/>
    <mergeCell ref="CR138:CS138"/>
    <mergeCell ref="CT138:CU138"/>
    <mergeCell ref="CV138:CW138"/>
    <mergeCell ref="CX138:CY138"/>
    <mergeCell ref="CZ138:DA138"/>
    <mergeCell ref="DB138:DC138"/>
    <mergeCell ref="DD138:DE138"/>
    <mergeCell ref="DF138:DG138"/>
    <mergeCell ref="DH138:DI138"/>
    <mergeCell ref="BZ139:BZ140"/>
    <mergeCell ref="CA139:CA142"/>
    <mergeCell ref="CF139:CG139"/>
    <mergeCell ref="CH139:CI139"/>
    <mergeCell ref="CJ139:CK139"/>
    <mergeCell ref="CL139:CM139"/>
    <mergeCell ref="CN139:CO139"/>
    <mergeCell ref="CP139:CQ139"/>
    <mergeCell ref="CR139:CS139"/>
    <mergeCell ref="CT139:CU139"/>
    <mergeCell ref="CV139:CW139"/>
    <mergeCell ref="CX139:CY139"/>
    <mergeCell ref="CZ139:DA139"/>
    <mergeCell ref="DB139:DC139"/>
    <mergeCell ref="DD139:DE139"/>
    <mergeCell ref="DF139:DG139"/>
    <mergeCell ref="DH139:DI139"/>
    <mergeCell ref="CF140:CG140"/>
    <mergeCell ref="CH140:CI140"/>
    <mergeCell ref="CJ140:CK140"/>
    <mergeCell ref="CL140:CM140"/>
    <mergeCell ref="CN140:CO140"/>
    <mergeCell ref="CP140:CQ140"/>
    <mergeCell ref="CR140:CS140"/>
    <mergeCell ref="CT140:CU140"/>
    <mergeCell ref="CV140:CW140"/>
    <mergeCell ref="CX140:CY140"/>
    <mergeCell ref="CZ140:DA140"/>
    <mergeCell ref="DB140:DC140"/>
    <mergeCell ref="DD140:DE140"/>
    <mergeCell ref="DF140:DG140"/>
    <mergeCell ref="DH140:DI140"/>
    <mergeCell ref="BZ141:BZ142"/>
    <mergeCell ref="CF141:CG141"/>
    <mergeCell ref="CH141:CI141"/>
    <mergeCell ref="CJ141:CK141"/>
    <mergeCell ref="CL141:CM141"/>
    <mergeCell ref="CN141:CO141"/>
    <mergeCell ref="CP141:CQ141"/>
    <mergeCell ref="CR141:CS141"/>
    <mergeCell ref="CT141:CU141"/>
    <mergeCell ref="CV141:CW141"/>
    <mergeCell ref="CX141:CY141"/>
    <mergeCell ref="CZ141:DA141"/>
    <mergeCell ref="DB141:DC141"/>
    <mergeCell ref="DD141:DE141"/>
    <mergeCell ref="DF141:DG141"/>
    <mergeCell ref="DH141:DI141"/>
    <mergeCell ref="CF142:CG142"/>
    <mergeCell ref="CH142:CI142"/>
    <mergeCell ref="CJ142:CK142"/>
    <mergeCell ref="CL142:CM142"/>
    <mergeCell ref="CN142:CO142"/>
    <mergeCell ref="CP142:CQ142"/>
    <mergeCell ref="CR142:CS142"/>
    <mergeCell ref="CT142:CU142"/>
    <mergeCell ref="CV142:CW142"/>
    <mergeCell ref="CX142:CY142"/>
    <mergeCell ref="CZ142:DA142"/>
    <mergeCell ref="DB142:DC142"/>
    <mergeCell ref="DD142:DE142"/>
    <mergeCell ref="DF142:DG142"/>
    <mergeCell ref="DH142:DI142"/>
    <mergeCell ref="BZ143:BZ144"/>
    <mergeCell ref="CA143:CA146"/>
    <mergeCell ref="CF143:CG143"/>
    <mergeCell ref="CH143:CI143"/>
    <mergeCell ref="CJ143:CK143"/>
    <mergeCell ref="CL143:CM143"/>
    <mergeCell ref="CN143:CO143"/>
    <mergeCell ref="CP143:CQ143"/>
    <mergeCell ref="CR143:CS143"/>
    <mergeCell ref="CT143:CU143"/>
    <mergeCell ref="CV143:CW143"/>
    <mergeCell ref="CX143:CY143"/>
    <mergeCell ref="CZ143:DA143"/>
    <mergeCell ref="DB143:DC143"/>
    <mergeCell ref="DD143:DE143"/>
    <mergeCell ref="DF143:DG143"/>
    <mergeCell ref="DH143:DI143"/>
    <mergeCell ref="CF144:CG144"/>
    <mergeCell ref="CH144:CI144"/>
    <mergeCell ref="CJ144:CK144"/>
    <mergeCell ref="CL144:CM144"/>
    <mergeCell ref="CN144:CO144"/>
    <mergeCell ref="CP144:CQ144"/>
    <mergeCell ref="CR144:CS144"/>
    <mergeCell ref="CT144:CU144"/>
    <mergeCell ref="CV144:CW144"/>
    <mergeCell ref="CX144:CY144"/>
    <mergeCell ref="CZ144:DA144"/>
    <mergeCell ref="DB144:DC144"/>
    <mergeCell ref="DD144:DE144"/>
    <mergeCell ref="DF144:DG144"/>
    <mergeCell ref="DH144:DI144"/>
    <mergeCell ref="BZ145:BZ146"/>
    <mergeCell ref="CF145:CG145"/>
    <mergeCell ref="CH145:CI145"/>
    <mergeCell ref="CJ145:CK145"/>
    <mergeCell ref="CL145:CM145"/>
    <mergeCell ref="CN145:CO145"/>
    <mergeCell ref="CP145:CQ145"/>
    <mergeCell ref="CR145:CS145"/>
    <mergeCell ref="CT145:CU145"/>
    <mergeCell ref="CV145:CW145"/>
    <mergeCell ref="CX145:CY145"/>
    <mergeCell ref="CZ145:DA145"/>
    <mergeCell ref="DB145:DC145"/>
    <mergeCell ref="DD145:DE145"/>
    <mergeCell ref="DF145:DG145"/>
    <mergeCell ref="DH145:DI145"/>
    <mergeCell ref="CF146:CG146"/>
    <mergeCell ref="CH146:CI146"/>
    <mergeCell ref="CJ146:CK146"/>
    <mergeCell ref="CL146:CM146"/>
    <mergeCell ref="CN146:CO146"/>
    <mergeCell ref="CP146:CQ146"/>
    <mergeCell ref="CR146:CS146"/>
    <mergeCell ref="CT146:CU146"/>
    <mergeCell ref="CV146:CW146"/>
    <mergeCell ref="CX146:CY146"/>
    <mergeCell ref="CZ146:DA146"/>
    <mergeCell ref="DB146:DC146"/>
    <mergeCell ref="DD146:DE146"/>
    <mergeCell ref="DF146:DG146"/>
    <mergeCell ref="DH146:DI146"/>
    <mergeCell ref="BZ147:BZ148"/>
    <mergeCell ref="CA147:CA150"/>
    <mergeCell ref="CF147:CG147"/>
    <mergeCell ref="CH147:CI147"/>
    <mergeCell ref="CJ147:CK147"/>
    <mergeCell ref="CL147:CM147"/>
    <mergeCell ref="CN147:CO147"/>
    <mergeCell ref="CP147:CQ147"/>
    <mergeCell ref="CR147:CS147"/>
    <mergeCell ref="CT147:CU147"/>
    <mergeCell ref="CV147:CW147"/>
    <mergeCell ref="CX147:CY147"/>
    <mergeCell ref="CZ147:DA147"/>
    <mergeCell ref="DB147:DC147"/>
    <mergeCell ref="DD147:DE147"/>
    <mergeCell ref="DF147:DG147"/>
    <mergeCell ref="DH147:DI147"/>
    <mergeCell ref="CF148:CG148"/>
    <mergeCell ref="CH148:CI148"/>
    <mergeCell ref="CJ148:CK148"/>
    <mergeCell ref="CL148:CM148"/>
    <mergeCell ref="CN148:CO148"/>
    <mergeCell ref="CP148:CQ148"/>
    <mergeCell ref="CR148:CS148"/>
    <mergeCell ref="CT148:CU148"/>
    <mergeCell ref="CV148:CW148"/>
    <mergeCell ref="CX148:CY148"/>
    <mergeCell ref="CZ148:DA148"/>
    <mergeCell ref="DB148:DC148"/>
    <mergeCell ref="DD148:DE148"/>
    <mergeCell ref="DF148:DG148"/>
    <mergeCell ref="DH148:DI148"/>
    <mergeCell ref="BZ149:BZ150"/>
    <mergeCell ref="CF149:CG149"/>
    <mergeCell ref="CH149:CI149"/>
    <mergeCell ref="CJ149:CK149"/>
    <mergeCell ref="CL149:CM149"/>
    <mergeCell ref="CN149:CO149"/>
    <mergeCell ref="CP149:CQ149"/>
    <mergeCell ref="CR149:CS149"/>
    <mergeCell ref="CT149:CU149"/>
    <mergeCell ref="CV149:CW149"/>
    <mergeCell ref="CX149:CY149"/>
    <mergeCell ref="CZ149:DA149"/>
    <mergeCell ref="DB149:DC149"/>
    <mergeCell ref="DD149:DE149"/>
    <mergeCell ref="DF149:DG149"/>
    <mergeCell ref="DH149:DI149"/>
    <mergeCell ref="CF150:CG150"/>
    <mergeCell ref="CH150:CI150"/>
    <mergeCell ref="CJ150:CK150"/>
    <mergeCell ref="CL150:CM150"/>
    <mergeCell ref="CN150:CO150"/>
    <mergeCell ref="CP150:CQ150"/>
    <mergeCell ref="CR150:CS150"/>
    <mergeCell ref="CT150:CU150"/>
    <mergeCell ref="CV150:CW150"/>
    <mergeCell ref="CX150:CY150"/>
    <mergeCell ref="CZ150:DA150"/>
    <mergeCell ref="DB150:DC150"/>
    <mergeCell ref="DD150:DE150"/>
    <mergeCell ref="DF150:DG150"/>
    <mergeCell ref="DH150:DI150"/>
    <mergeCell ref="BZ151:BZ152"/>
    <mergeCell ref="CA151:CA154"/>
    <mergeCell ref="CF151:CG151"/>
    <mergeCell ref="CH151:CI151"/>
    <mergeCell ref="CJ151:CK151"/>
    <mergeCell ref="CL151:CM151"/>
    <mergeCell ref="CN151:CO151"/>
    <mergeCell ref="CP151:CQ151"/>
    <mergeCell ref="CR151:CS151"/>
    <mergeCell ref="CT151:CU151"/>
    <mergeCell ref="CV151:CW151"/>
    <mergeCell ref="CX151:CY151"/>
    <mergeCell ref="CZ151:DA151"/>
    <mergeCell ref="DB151:DC151"/>
    <mergeCell ref="DD151:DE151"/>
    <mergeCell ref="DF151:DG151"/>
    <mergeCell ref="DH151:DI151"/>
    <mergeCell ref="CF152:CG152"/>
    <mergeCell ref="CH152:CI152"/>
    <mergeCell ref="CJ152:CK152"/>
    <mergeCell ref="CL152:CM152"/>
    <mergeCell ref="CN152:CO152"/>
    <mergeCell ref="CP152:CQ152"/>
    <mergeCell ref="CR152:CS152"/>
    <mergeCell ref="CT152:CU152"/>
    <mergeCell ref="CV152:CW152"/>
    <mergeCell ref="CX152:CY152"/>
    <mergeCell ref="CZ152:DA152"/>
    <mergeCell ref="DB152:DC152"/>
    <mergeCell ref="DD152:DE152"/>
    <mergeCell ref="DF152:DG152"/>
    <mergeCell ref="DH152:DI152"/>
    <mergeCell ref="BZ153:BZ154"/>
    <mergeCell ref="CF153:CG153"/>
    <mergeCell ref="CH153:CI153"/>
    <mergeCell ref="CJ153:CK153"/>
    <mergeCell ref="CL153:CM153"/>
    <mergeCell ref="CN153:CO153"/>
    <mergeCell ref="CP153:CQ153"/>
    <mergeCell ref="CR153:CS153"/>
    <mergeCell ref="CT153:CU153"/>
    <mergeCell ref="CV153:CW153"/>
    <mergeCell ref="CX153:CY153"/>
    <mergeCell ref="CZ153:DA153"/>
    <mergeCell ref="DB153:DC153"/>
    <mergeCell ref="DD153:DE153"/>
    <mergeCell ref="DF153:DG153"/>
    <mergeCell ref="DH153:DI153"/>
    <mergeCell ref="CF154:CG154"/>
    <mergeCell ref="CH154:CI154"/>
    <mergeCell ref="CJ154:CK154"/>
    <mergeCell ref="CL154:CM154"/>
    <mergeCell ref="CN154:CO154"/>
    <mergeCell ref="CP154:CQ154"/>
    <mergeCell ref="CR154:CS154"/>
    <mergeCell ref="CT154:CU154"/>
    <mergeCell ref="CV154:CW154"/>
    <mergeCell ref="CX154:CY154"/>
    <mergeCell ref="CZ154:DA154"/>
    <mergeCell ref="DB154:DC154"/>
    <mergeCell ref="DD154:DE154"/>
    <mergeCell ref="DF154:DG154"/>
    <mergeCell ref="DH154:DI154"/>
    <mergeCell ref="BZ155:BZ156"/>
    <mergeCell ref="CA155:CA158"/>
    <mergeCell ref="CF155:CG155"/>
    <mergeCell ref="CH155:CI155"/>
    <mergeCell ref="CJ155:CK155"/>
    <mergeCell ref="CL155:CM155"/>
    <mergeCell ref="CN155:CO155"/>
    <mergeCell ref="CP155:CQ155"/>
    <mergeCell ref="CR155:CS155"/>
    <mergeCell ref="CT155:CU155"/>
    <mergeCell ref="CV155:CW155"/>
    <mergeCell ref="CX155:CY155"/>
    <mergeCell ref="CZ155:DA155"/>
    <mergeCell ref="DB155:DC155"/>
    <mergeCell ref="DD155:DE155"/>
    <mergeCell ref="DF155:DG155"/>
    <mergeCell ref="DH155:DI155"/>
    <mergeCell ref="CF156:CG156"/>
    <mergeCell ref="CH156:CI156"/>
    <mergeCell ref="CJ156:CK156"/>
    <mergeCell ref="CL156:CM156"/>
    <mergeCell ref="CN156:CO156"/>
    <mergeCell ref="CP156:CQ156"/>
    <mergeCell ref="CT158:CU158"/>
    <mergeCell ref="CV158:CW158"/>
    <mergeCell ref="CX158:CY158"/>
    <mergeCell ref="CZ158:DA158"/>
    <mergeCell ref="DB158:DC158"/>
    <mergeCell ref="DD158:DE158"/>
    <mergeCell ref="DF158:DG158"/>
    <mergeCell ref="DH158:DI158"/>
    <mergeCell ref="BZ157:BZ158"/>
    <mergeCell ref="DH121:DI121"/>
    <mergeCell ref="DH127:DI127"/>
    <mergeCell ref="CF125:DI125"/>
    <mergeCell ref="CF126:CG126"/>
    <mergeCell ref="CH126:CI126"/>
    <mergeCell ref="CJ126:CK126"/>
    <mergeCell ref="CL126:CM126"/>
    <mergeCell ref="CN126:CO126"/>
    <mergeCell ref="CP126:CQ126"/>
    <mergeCell ref="CR126:CS126"/>
    <mergeCell ref="CT126:CU126"/>
    <mergeCell ref="CV126:CW126"/>
    <mergeCell ref="CX126:CY126"/>
    <mergeCell ref="CZ126:DA126"/>
    <mergeCell ref="DB126:DC126"/>
    <mergeCell ref="CF157:CG157"/>
    <mergeCell ref="CH157:CI157"/>
    <mergeCell ref="CJ157:CK157"/>
    <mergeCell ref="CL157:CM157"/>
    <mergeCell ref="CN157:CO157"/>
    <mergeCell ref="CP157:CQ157"/>
    <mergeCell ref="CR157:CS157"/>
    <mergeCell ref="CT157:CU157"/>
    <mergeCell ref="CV157:CW157"/>
    <mergeCell ref="CX157:CY157"/>
    <mergeCell ref="CZ157:DA157"/>
    <mergeCell ref="DB157:DC157"/>
    <mergeCell ref="DD157:DE157"/>
    <mergeCell ref="DF157:DG157"/>
    <mergeCell ref="DH157:DI157"/>
    <mergeCell ref="DH156:DI156"/>
    <mergeCell ref="CF121:CG121"/>
    <mergeCell ref="CF158:CG158"/>
    <mergeCell ref="CH158:CI158"/>
    <mergeCell ref="CJ158:CK158"/>
    <mergeCell ref="CL158:CM158"/>
    <mergeCell ref="CN158:CO158"/>
    <mergeCell ref="CP158:CQ158"/>
    <mergeCell ref="CR158:CS158"/>
    <mergeCell ref="DJ121:DK121"/>
    <mergeCell ref="CF159:CG159"/>
    <mergeCell ref="CH159:CI159"/>
    <mergeCell ref="CJ159:CK159"/>
    <mergeCell ref="CL159:CM159"/>
    <mergeCell ref="CN159:CO159"/>
    <mergeCell ref="CP159:CQ159"/>
    <mergeCell ref="CR159:CS159"/>
    <mergeCell ref="CT159:CU159"/>
    <mergeCell ref="CV159:CW159"/>
    <mergeCell ref="CX159:CY159"/>
    <mergeCell ref="CZ159:DA159"/>
    <mergeCell ref="DB159:DC159"/>
    <mergeCell ref="DD159:DE159"/>
    <mergeCell ref="DF159:DG159"/>
    <mergeCell ref="DH159:DI159"/>
    <mergeCell ref="DJ159:DK159"/>
    <mergeCell ref="CR156:CS156"/>
    <mergeCell ref="CT156:CU156"/>
    <mergeCell ref="CV156:CW156"/>
    <mergeCell ref="CX156:CY156"/>
    <mergeCell ref="CZ156:DA156"/>
    <mergeCell ref="DB156:DC156"/>
    <mergeCell ref="DD156:DE156"/>
    <mergeCell ref="DF156:DG156"/>
    <mergeCell ref="CH121:CI121"/>
    <mergeCell ref="CJ121:CK121"/>
    <mergeCell ref="CL121:CM121"/>
    <mergeCell ref="CN121:CO121"/>
    <mergeCell ref="CP121:CQ121"/>
    <mergeCell ref="CF40:CG40"/>
    <mergeCell ref="CH40:CI40"/>
    <mergeCell ref="CJ40:CK40"/>
    <mergeCell ref="CL40:CM40"/>
    <mergeCell ref="CN40:CO40"/>
    <mergeCell ref="CP40:CQ40"/>
    <mergeCell ref="CR40:CS40"/>
    <mergeCell ref="CT40:CU40"/>
    <mergeCell ref="CV40:CW40"/>
    <mergeCell ref="CX40:CY40"/>
    <mergeCell ref="CZ40:DA40"/>
    <mergeCell ref="DB40:DC40"/>
    <mergeCell ref="CT75:CU75"/>
    <mergeCell ref="DB73:DC73"/>
    <mergeCell ref="CZ71:DA71"/>
    <mergeCell ref="DB71:DC71"/>
    <mergeCell ref="CZ69:DA69"/>
    <mergeCell ref="DB69:DC69"/>
    <mergeCell ref="CX67:CY67"/>
    <mergeCell ref="CZ67:DA67"/>
    <mergeCell ref="DB67:DC67"/>
    <mergeCell ref="CX65:CY65"/>
    <mergeCell ref="CZ65:DA65"/>
    <mergeCell ref="DB65:DC65"/>
    <mergeCell ref="CV63:CW63"/>
    <mergeCell ref="CX63:CY63"/>
    <mergeCell ref="CZ63:DA63"/>
    <mergeCell ref="DD40:DE40"/>
    <mergeCell ref="DF40:DG40"/>
    <mergeCell ref="DH40:DI40"/>
    <mergeCell ref="DJ40:DK40"/>
    <mergeCell ref="CX78:CY78"/>
    <mergeCell ref="CZ78:DA78"/>
    <mergeCell ref="DB78:DC78"/>
    <mergeCell ref="DD78:DE78"/>
    <mergeCell ref="DF78:DG78"/>
    <mergeCell ref="DH78:DI78"/>
    <mergeCell ref="DJ78:DK78"/>
    <mergeCell ref="CV77:CW77"/>
    <mergeCell ref="CX77:CY77"/>
    <mergeCell ref="CZ77:DA77"/>
    <mergeCell ref="DB77:DC77"/>
    <mergeCell ref="DD77:DE77"/>
    <mergeCell ref="DF77:DG77"/>
    <mergeCell ref="DH77:DI77"/>
    <mergeCell ref="CV75:CW75"/>
    <mergeCell ref="DF75:DG75"/>
    <mergeCell ref="DH75:DI75"/>
    <mergeCell ref="DD73:DE73"/>
    <mergeCell ref="DF73:DG73"/>
    <mergeCell ref="DH73:DI73"/>
    <mergeCell ref="DD71:DE71"/>
    <mergeCell ref="DF71:DG71"/>
    <mergeCell ref="DH71:DI71"/>
    <mergeCell ref="DD69:DE69"/>
    <mergeCell ref="DF69:DG69"/>
    <mergeCell ref="DH69:DI69"/>
    <mergeCell ref="DD67:DE67"/>
    <mergeCell ref="DF67:DG67"/>
  </mergeCells>
  <pageMargins left="0.7" right="0.7" top="0.75" bottom="0.75" header="0.3" footer="0.3"/>
  <pageSetup paperSize="8" scale="5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13</vt:i4>
      </vt:variant>
    </vt:vector>
  </HeadingPairs>
  <TitlesOfParts>
    <vt:vector size="24" baseType="lpstr">
      <vt:lpstr>SOLAI T2D SPA</vt:lpstr>
      <vt:lpstr>Dati per tendine</vt:lpstr>
      <vt:lpstr>Relazione</vt:lpstr>
      <vt:lpstr>Mascherina</vt:lpstr>
      <vt:lpstr>ST BLOCCO 42</vt:lpstr>
      <vt:lpstr>ST BLOCCO 52</vt:lpstr>
      <vt:lpstr>DT BLOCCO 42</vt:lpstr>
      <vt:lpstr>DT BLOCCO 52</vt:lpstr>
      <vt:lpstr>LP POLISTIROLO</vt:lpstr>
      <vt:lpstr>LP LATERIZIO</vt:lpstr>
      <vt:lpstr>CONTROLLO FINALE</vt:lpstr>
      <vt:lpstr>Doppio_travetto</vt:lpstr>
      <vt:lpstr>Lastre_predalles</vt:lpstr>
      <vt:lpstr>Laterizio_NOREI</vt:lpstr>
      <vt:lpstr>Laterizio_REI120</vt:lpstr>
      <vt:lpstr>Pignatta_38</vt:lpstr>
      <vt:lpstr>Pignatta_48</vt:lpstr>
      <vt:lpstr>Polistirolo_NOREI</vt:lpstr>
      <vt:lpstr>Polistirolo_REI120</vt:lpstr>
      <vt:lpstr>Spessore_4</vt:lpstr>
      <vt:lpstr>Spessore_5</vt:lpstr>
      <vt:lpstr>Travetto_12</vt:lpstr>
      <vt:lpstr>Travetto_14</vt:lpstr>
      <vt:lpstr>Travetto_singolo</vt:lpstr>
    </vt:vector>
  </TitlesOfParts>
  <Company>Toppetti2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Toppetti2</dc:creator>
  <cp:lastModifiedBy>Andrea Ficara</cp:lastModifiedBy>
  <cp:lastPrinted>2018-02-06T16:09:29Z</cp:lastPrinted>
  <dcterms:created xsi:type="dcterms:W3CDTF">2010-10-13T07:20:45Z</dcterms:created>
  <dcterms:modified xsi:type="dcterms:W3CDTF">2019-01-17T17:19:26Z</dcterms:modified>
</cp:coreProperties>
</file>